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BackUP\User Docs\ОМЭАиМ\Госзадание\2025\Оценка\"/>
    </mc:Choice>
  </mc:AlternateContent>
  <bookViews>
    <workbookView xWindow="0" yWindow="0" windowWidth="28800" windowHeight="12135"/>
  </bookViews>
  <sheets>
    <sheet name="оценка" sheetId="4" r:id="rId1"/>
  </sheets>
  <definedNames>
    <definedName name="_xlnm._FilterDatabase" localSheetId="0" hidden="1">оценка!$D$1:$D$784</definedName>
    <definedName name="_xlnm.Print_Titles" localSheetId="0">оценка!$2:$2</definedName>
    <definedName name="_xlnm.Print_Area" localSheetId="0">оценка!$A$1:$X$775</definedName>
  </definedNames>
  <calcPr calcId="152511"/>
</workbook>
</file>

<file path=xl/calcChain.xml><?xml version="1.0" encoding="utf-8"?>
<calcChain xmlns="http://schemas.openxmlformats.org/spreadsheetml/2006/main">
  <c r="H201" i="4" l="1"/>
  <c r="H202" i="4"/>
  <c r="F201" i="4"/>
  <c r="F202" i="4"/>
  <c r="D201" i="4"/>
  <c r="D202" i="4"/>
  <c r="J201" i="4"/>
  <c r="J202" i="4"/>
  <c r="S688" i="4" l="1"/>
  <c r="Q372" i="4"/>
  <c r="S686" i="4" l="1"/>
  <c r="R688" i="4"/>
  <c r="R686" i="4"/>
  <c r="Q631" i="4" l="1"/>
  <c r="Q629" i="4"/>
  <c r="Q632" i="4"/>
  <c r="Q630" i="4"/>
  <c r="S630" i="4" l="1"/>
  <c r="T27" i="4"/>
  <c r="T29" i="4"/>
  <c r="T25" i="4"/>
  <c r="Q662" i="4"/>
  <c r="J410" i="4" l="1"/>
  <c r="J411" i="4"/>
  <c r="J412" i="4" s="1"/>
  <c r="J413" i="4"/>
  <c r="J414" i="4" s="1"/>
  <c r="J409" i="4"/>
  <c r="H410" i="4"/>
  <c r="H411" i="4"/>
  <c r="H412" i="4"/>
  <c r="H413" i="4"/>
  <c r="H409" i="4"/>
  <c r="F409" i="4"/>
  <c r="F410" i="4"/>
  <c r="F411" i="4"/>
  <c r="F412" i="4"/>
  <c r="F413" i="4"/>
  <c r="D413" i="4"/>
  <c r="D412" i="4"/>
  <c r="D411" i="4"/>
  <c r="D410" i="4"/>
  <c r="D409" i="4"/>
  <c r="B409" i="4"/>
  <c r="P428" i="4" l="1"/>
  <c r="P426" i="4"/>
  <c r="P412" i="4"/>
  <c r="P759" i="4"/>
  <c r="Q653" i="4"/>
  <c r="P693" i="4"/>
  <c r="P691" i="4"/>
  <c r="P689" i="4"/>
  <c r="Q703" i="4"/>
  <c r="P769" i="4"/>
  <c r="P765" i="4"/>
  <c r="Q93" i="4"/>
  <c r="P474" i="4" l="1"/>
  <c r="P472" i="4"/>
  <c r="P482" i="4" l="1"/>
  <c r="Q259" i="4"/>
  <c r="Q257" i="4"/>
  <c r="Q255" i="4"/>
  <c r="Q252" i="4"/>
  <c r="P247" i="4"/>
  <c r="Q125" i="4" l="1"/>
  <c r="Q123" i="4"/>
  <c r="Q121" i="4"/>
  <c r="Q153" i="4" l="1"/>
  <c r="Q150" i="4"/>
  <c r="Q245" i="4"/>
  <c r="Q219" i="4"/>
  <c r="S244" i="4"/>
  <c r="Q233" i="4"/>
  <c r="Q231" i="4"/>
  <c r="Q229" i="4"/>
  <c r="Q226" i="4"/>
  <c r="Q177" i="4" l="1"/>
  <c r="Q174" i="4"/>
  <c r="Q44" i="4"/>
  <c r="Q42" i="4"/>
  <c r="Q39" i="4"/>
  <c r="Q759" i="4" l="1"/>
  <c r="H756" i="4"/>
  <c r="J752" i="4"/>
  <c r="H752" i="4"/>
  <c r="F752" i="4"/>
  <c r="B752" i="4"/>
  <c r="D752" i="4"/>
  <c r="Q689" i="4"/>
  <c r="Q687" i="4"/>
  <c r="Q664" i="4"/>
  <c r="S628" i="4"/>
  <c r="Q627" i="4"/>
  <c r="S626" i="4" s="1"/>
  <c r="P356" i="4" l="1"/>
  <c r="P205" i="4"/>
  <c r="J349" i="4"/>
  <c r="J341" i="4"/>
  <c r="J342" i="4" s="1"/>
  <c r="J343" i="4"/>
  <c r="J344" i="4" s="1"/>
  <c r="J345" i="4"/>
  <c r="J346" i="4" s="1"/>
  <c r="J347" i="4"/>
  <c r="J348" i="4" s="1"/>
  <c r="H349" i="4"/>
  <c r="H343" i="4"/>
  <c r="H344" i="4" s="1"/>
  <c r="H345" i="4"/>
  <c r="H346" i="4" s="1"/>
  <c r="H347" i="4"/>
  <c r="H348" i="4" s="1"/>
  <c r="H341" i="4"/>
  <c r="H342" i="4" s="1"/>
  <c r="F349" i="4"/>
  <c r="F341" i="4"/>
  <c r="F342" i="4" s="1"/>
  <c r="F343" i="4"/>
  <c r="F344" i="4" s="1"/>
  <c r="F345" i="4"/>
  <c r="F346" i="4" s="1"/>
  <c r="F347" i="4"/>
  <c r="F348" i="4" s="1"/>
  <c r="D349" i="4"/>
  <c r="Q342" i="4"/>
  <c r="S341" i="4" s="1"/>
  <c r="P341" i="4"/>
  <c r="R341" i="4" s="1"/>
  <c r="Q344" i="4"/>
  <c r="S343" i="4" s="1"/>
  <c r="P343" i="4"/>
  <c r="R343" i="4" s="1"/>
  <c r="P345" i="4"/>
  <c r="R345" i="4" s="1"/>
  <c r="Q346" i="4"/>
  <c r="S345" i="4" s="1"/>
  <c r="J339" i="4"/>
  <c r="J340" i="4" s="1"/>
  <c r="J331" i="4"/>
  <c r="J332" i="4" s="1"/>
  <c r="J333" i="4"/>
  <c r="J334" i="4" s="1"/>
  <c r="J335" i="4" s="1"/>
  <c r="J336" i="4"/>
  <c r="J337" i="4" s="1"/>
  <c r="J338" i="4" s="1"/>
  <c r="H279" i="4"/>
  <c r="F277" i="4"/>
  <c r="F278" i="4" s="1"/>
  <c r="F279" i="4"/>
  <c r="T341" i="4" l="1"/>
  <c r="U341" i="4" s="1"/>
  <c r="T343" i="4"/>
  <c r="U343" i="4" s="1"/>
  <c r="Q326" i="4"/>
  <c r="D597" i="4"/>
  <c r="D598" i="4" s="1"/>
  <c r="F597" i="4"/>
  <c r="F598" i="4" s="1"/>
  <c r="H597" i="4"/>
  <c r="J597" i="4"/>
  <c r="H598" i="4"/>
  <c r="J598" i="4"/>
  <c r="J583" i="4"/>
  <c r="J584" i="4" s="1"/>
  <c r="J585" i="4"/>
  <c r="H583" i="4"/>
  <c r="H584" i="4" s="1"/>
  <c r="H585" i="4"/>
  <c r="F583" i="4"/>
  <c r="F584" i="4" s="1"/>
  <c r="F585" i="4"/>
  <c r="Q584" i="4"/>
  <c r="S583" i="4" s="1"/>
  <c r="P583" i="4"/>
  <c r="R583" i="4" s="1"/>
  <c r="T583" i="4" l="1"/>
  <c r="U583" i="4" s="1"/>
  <c r="J405" i="4"/>
  <c r="J406" i="4" s="1"/>
  <c r="J407" i="4"/>
  <c r="H405" i="4"/>
  <c r="H406" i="4" s="1"/>
  <c r="H407" i="4"/>
  <c r="H408" i="4" s="1"/>
  <c r="F403" i="4"/>
  <c r="F404" i="4" s="1"/>
  <c r="F405" i="4"/>
  <c r="F406" i="4" s="1"/>
  <c r="F407" i="4"/>
  <c r="F408" i="4" s="1"/>
  <c r="Q406" i="4"/>
  <c r="Q405" i="4"/>
  <c r="P405" i="4"/>
  <c r="R405" i="4" s="1"/>
  <c r="S405" i="4" l="1"/>
  <c r="T405" i="4"/>
  <c r="U405" i="4" s="1"/>
  <c r="Q771" i="4"/>
  <c r="S770" i="4" s="1"/>
  <c r="P770" i="4"/>
  <c r="R770" i="4" s="1"/>
  <c r="J770" i="4"/>
  <c r="J771" i="4" s="1"/>
  <c r="H770" i="4"/>
  <c r="H771" i="4" s="1"/>
  <c r="F770" i="4"/>
  <c r="F771" i="4" s="1"/>
  <c r="D770" i="4"/>
  <c r="D771" i="4" s="1"/>
  <c r="B770" i="4"/>
  <c r="B771" i="4" s="1"/>
  <c r="D768" i="4"/>
  <c r="D769" i="4" s="1"/>
  <c r="F764" i="4"/>
  <c r="T770" i="4" l="1"/>
  <c r="U770" i="4" s="1"/>
  <c r="W770" i="4" l="1"/>
  <c r="X770" i="4" s="1"/>
  <c r="B764" i="4" l="1"/>
  <c r="B765" i="4" s="1"/>
  <c r="D764" i="4"/>
  <c r="H764" i="4"/>
  <c r="H765" i="4" s="1"/>
  <c r="J764" i="4"/>
  <c r="P764" i="4"/>
  <c r="R764" i="4" s="1"/>
  <c r="D765" i="4"/>
  <c r="F765" i="4"/>
  <c r="J765" i="4"/>
  <c r="Q765" i="4"/>
  <c r="S764" i="4" s="1"/>
  <c r="B766" i="4"/>
  <c r="D766" i="4"/>
  <c r="F766" i="4"/>
  <c r="H766" i="4"/>
  <c r="J766" i="4"/>
  <c r="P766" i="4"/>
  <c r="R766" i="4" s="1"/>
  <c r="B767" i="4"/>
  <c r="D767" i="4"/>
  <c r="F767" i="4"/>
  <c r="H767" i="4"/>
  <c r="J767" i="4"/>
  <c r="Q767" i="4"/>
  <c r="S766" i="4" s="1"/>
  <c r="B768" i="4"/>
  <c r="B769" i="4" s="1"/>
  <c r="F768" i="4"/>
  <c r="H768" i="4"/>
  <c r="J768" i="4"/>
  <c r="J769" i="4" s="1"/>
  <c r="P768" i="4"/>
  <c r="R768" i="4" s="1"/>
  <c r="F769" i="4"/>
  <c r="H769" i="4"/>
  <c r="Q769" i="4"/>
  <c r="S768" i="4" s="1"/>
  <c r="Q640" i="4"/>
  <c r="S639" i="4" s="1"/>
  <c r="P639" i="4"/>
  <c r="R639" i="4" s="1"/>
  <c r="J641" i="4"/>
  <c r="J639" i="4"/>
  <c r="J640" i="4" s="1"/>
  <c r="H641" i="4"/>
  <c r="H639" i="4"/>
  <c r="H640" i="4" s="1"/>
  <c r="D641" i="4"/>
  <c r="F641" i="4"/>
  <c r="F639" i="4"/>
  <c r="F640" i="4" s="1"/>
  <c r="D639" i="4"/>
  <c r="D640" i="4" s="1"/>
  <c r="Q634" i="4"/>
  <c r="S633" i="4" s="1"/>
  <c r="P633" i="4"/>
  <c r="R633" i="4" s="1"/>
  <c r="J560" i="4"/>
  <c r="J561" i="4" s="1"/>
  <c r="J633" i="4"/>
  <c r="J634" i="4" s="1"/>
  <c r="J635" i="4"/>
  <c r="J762" i="4"/>
  <c r="J763" i="4" s="1"/>
  <c r="J758" i="4"/>
  <c r="J759" i="4" s="1"/>
  <c r="J754" i="4"/>
  <c r="J755" i="4" s="1"/>
  <c r="J760" i="4"/>
  <c r="J761" i="4" s="1"/>
  <c r="J756" i="4"/>
  <c r="J757" i="4" s="1"/>
  <c r="H760" i="4"/>
  <c r="H761" i="4" s="1"/>
  <c r="H762" i="4"/>
  <c r="H763" i="4" s="1"/>
  <c r="D760" i="4"/>
  <c r="D761" i="4" s="1"/>
  <c r="D762" i="4"/>
  <c r="D763" i="4" s="1"/>
  <c r="B760" i="4"/>
  <c r="B761" i="4" s="1"/>
  <c r="P160" i="4"/>
  <c r="R160" i="4" s="1"/>
  <c r="Q161" i="4"/>
  <c r="S160" i="4" s="1"/>
  <c r="J160" i="4"/>
  <c r="J161" i="4" s="1"/>
  <c r="H160" i="4"/>
  <c r="H161" i="4" s="1"/>
  <c r="F160" i="4"/>
  <c r="F161" i="4" s="1"/>
  <c r="D160" i="4"/>
  <c r="D161" i="4" s="1"/>
  <c r="D162" i="4" s="1"/>
  <c r="D163" i="4" s="1"/>
  <c r="P473" i="4"/>
  <c r="R473" i="4" s="1"/>
  <c r="Q474" i="4"/>
  <c r="S473" i="4" s="1"/>
  <c r="J475" i="4"/>
  <c r="J473" i="4"/>
  <c r="J474" i="4" s="1"/>
  <c r="H475" i="4"/>
  <c r="H473" i="4"/>
  <c r="H474" i="4" s="1"/>
  <c r="F475" i="4"/>
  <c r="D475" i="4"/>
  <c r="F473" i="4"/>
  <c r="F474" i="4" s="1"/>
  <c r="D473" i="4"/>
  <c r="D474" i="4" s="1"/>
  <c r="P471" i="4"/>
  <c r="R471" i="4" s="1"/>
  <c r="Q472" i="4"/>
  <c r="S471" i="4" s="1"/>
  <c r="J471" i="4"/>
  <c r="J472" i="4" s="1"/>
  <c r="H471" i="4"/>
  <c r="H472" i="4" s="1"/>
  <c r="F471" i="4"/>
  <c r="F472" i="4" s="1"/>
  <c r="D471" i="4"/>
  <c r="D472" i="4" s="1"/>
  <c r="T639" i="4" l="1"/>
  <c r="U639" i="4" s="1"/>
  <c r="T633" i="4"/>
  <c r="U633" i="4" s="1"/>
  <c r="T764" i="4"/>
  <c r="T766" i="4"/>
  <c r="T768" i="4"/>
  <c r="T473" i="4"/>
  <c r="U473" i="4" s="1"/>
  <c r="T160" i="4"/>
  <c r="U160" i="4" s="1"/>
  <c r="T471" i="4"/>
  <c r="U471" i="4" s="1"/>
  <c r="W764" i="4" l="1"/>
  <c r="X764" i="4" s="1"/>
  <c r="U764" i="4"/>
  <c r="W766" i="4"/>
  <c r="X766" i="4" s="1"/>
  <c r="U766" i="4"/>
  <c r="W768" i="4"/>
  <c r="X768" i="4" s="1"/>
  <c r="U768" i="4"/>
  <c r="H242" i="4" l="1"/>
  <c r="F242" i="4"/>
  <c r="J218" i="4"/>
  <c r="J216" i="4"/>
  <c r="J217" i="4" s="1"/>
  <c r="J242" i="4"/>
  <c r="D242" i="4"/>
  <c r="Q620" i="4" l="1"/>
  <c r="Q621" i="4"/>
  <c r="Q618" i="4"/>
  <c r="Q619" i="4"/>
  <c r="Q617" i="4"/>
  <c r="Q739" i="4"/>
  <c r="Q727" i="4"/>
  <c r="Q324" i="4"/>
  <c r="Q616" i="4"/>
  <c r="F425" i="4" l="1"/>
  <c r="F426" i="4" s="1"/>
  <c r="F427" i="4"/>
  <c r="F428" i="4" s="1"/>
  <c r="F429" i="4"/>
  <c r="F430" i="4" s="1"/>
  <c r="J425" i="4"/>
  <c r="J426" i="4" s="1"/>
  <c r="J427" i="4"/>
  <c r="J428" i="4" s="1"/>
  <c r="J429" i="4"/>
  <c r="J430" i="4" s="1"/>
  <c r="H425" i="4"/>
  <c r="H426" i="4" s="1"/>
  <c r="H427" i="4"/>
  <c r="H428" i="4" s="1"/>
  <c r="H429" i="4"/>
  <c r="H430" i="4" s="1"/>
  <c r="D425" i="4"/>
  <c r="D426" i="4" s="1"/>
  <c r="D427" i="4"/>
  <c r="D428" i="4" s="1"/>
  <c r="D429" i="4"/>
  <c r="D430" i="4" s="1"/>
  <c r="Q428" i="4"/>
  <c r="S427" i="4" s="1"/>
  <c r="P427" i="4"/>
  <c r="R427" i="4" s="1"/>
  <c r="Q426" i="4"/>
  <c r="S425" i="4" s="1"/>
  <c r="P425" i="4"/>
  <c r="R425" i="4" s="1"/>
  <c r="Q412" i="4"/>
  <c r="S411" i="4" s="1"/>
  <c r="P411" i="4"/>
  <c r="R411" i="4" s="1"/>
  <c r="P409" i="4"/>
  <c r="P410" i="4"/>
  <c r="Q410" i="4"/>
  <c r="S409" i="4" s="1"/>
  <c r="D414" i="4"/>
  <c r="F414" i="4"/>
  <c r="H414" i="4"/>
  <c r="P413" i="4"/>
  <c r="P414" i="4"/>
  <c r="Q414" i="4"/>
  <c r="S413" i="4" s="1"/>
  <c r="D415" i="4"/>
  <c r="D416" i="4" s="1"/>
  <c r="D417" i="4" s="1"/>
  <c r="D418" i="4" s="1"/>
  <c r="F415" i="4"/>
  <c r="F416" i="4" s="1"/>
  <c r="H415" i="4"/>
  <c r="H416" i="4" s="1"/>
  <c r="H417" i="4" s="1"/>
  <c r="H418" i="4" s="1"/>
  <c r="J415" i="4"/>
  <c r="J416" i="4" s="1"/>
  <c r="J417" i="4" s="1"/>
  <c r="J418" i="4" s="1"/>
  <c r="P415" i="4"/>
  <c r="P416" i="4"/>
  <c r="Q416" i="4"/>
  <c r="S415" i="4" s="1"/>
  <c r="F417" i="4"/>
  <c r="F418" i="4" s="1"/>
  <c r="P417" i="4"/>
  <c r="P418" i="4"/>
  <c r="Q418" i="4"/>
  <c r="S417" i="4" s="1"/>
  <c r="D419" i="4"/>
  <c r="D420" i="4" s="1"/>
  <c r="D421" i="4" s="1"/>
  <c r="D422" i="4" s="1"/>
  <c r="D423" i="4" s="1"/>
  <c r="D424" i="4" s="1"/>
  <c r="F419" i="4"/>
  <c r="F420" i="4" s="1"/>
  <c r="H419" i="4"/>
  <c r="H420" i="4" s="1"/>
  <c r="J419" i="4"/>
  <c r="J420" i="4" s="1"/>
  <c r="P419" i="4"/>
  <c r="P420" i="4"/>
  <c r="Q420" i="4"/>
  <c r="F421" i="4"/>
  <c r="F422" i="4" s="1"/>
  <c r="H421" i="4"/>
  <c r="H422" i="4" s="1"/>
  <c r="J421" i="4"/>
  <c r="J422" i="4" s="1"/>
  <c r="P421" i="4"/>
  <c r="P422" i="4"/>
  <c r="Q422" i="4"/>
  <c r="F423" i="4"/>
  <c r="F424" i="4" s="1"/>
  <c r="H423" i="4"/>
  <c r="H424" i="4" s="1"/>
  <c r="J423" i="4"/>
  <c r="J424" i="4" s="1"/>
  <c r="P423" i="4"/>
  <c r="P424" i="4"/>
  <c r="Q424" i="4"/>
  <c r="P429" i="4"/>
  <c r="P430" i="4"/>
  <c r="Q430" i="4"/>
  <c r="S429" i="4" s="1"/>
  <c r="T425" i="4" l="1"/>
  <c r="U425" i="4" s="1"/>
  <c r="T427" i="4"/>
  <c r="U427" i="4" s="1"/>
  <c r="R409" i="4"/>
  <c r="T409" i="4" s="1"/>
  <c r="R415" i="4"/>
  <c r="T415" i="4" s="1"/>
  <c r="U415" i="4" s="1"/>
  <c r="R429" i="4"/>
  <c r="T429" i="4" s="1"/>
  <c r="U429" i="4" s="1"/>
  <c r="R417" i="4"/>
  <c r="T417" i="4" s="1"/>
  <c r="U417" i="4" s="1"/>
  <c r="B411" i="4"/>
  <c r="B410" i="4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T411" i="4"/>
  <c r="U411" i="4" s="1"/>
  <c r="R419" i="4"/>
  <c r="S419" i="4"/>
  <c r="R413" i="4"/>
  <c r="T413" i="4" s="1"/>
  <c r="U413" i="4" s="1"/>
  <c r="Q360" i="4"/>
  <c r="W409" i="4" l="1"/>
  <c r="X409" i="4" s="1"/>
  <c r="U409" i="4"/>
  <c r="B412" i="4"/>
  <c r="T419" i="4"/>
  <c r="Q725" i="4"/>
  <c r="Q726" i="4"/>
  <c r="P727" i="4"/>
  <c r="Q723" i="4"/>
  <c r="Q721" i="4"/>
  <c r="S726" i="4" l="1"/>
  <c r="U419" i="4"/>
  <c r="Q605" i="4"/>
  <c r="P611" i="4"/>
  <c r="P612" i="4"/>
  <c r="P613" i="4"/>
  <c r="P614" i="4"/>
  <c r="P615" i="4"/>
  <c r="P609" i="4"/>
  <c r="P607" i="4"/>
  <c r="J608" i="4"/>
  <c r="H608" i="4"/>
  <c r="F608" i="4"/>
  <c r="D608" i="4"/>
  <c r="J726" i="4" l="1"/>
  <c r="J718" i="4"/>
  <c r="J719" i="4" s="1"/>
  <c r="J720" i="4" s="1"/>
  <c r="J721" i="4"/>
  <c r="J722" i="4" s="1"/>
  <c r="J723" i="4"/>
  <c r="J724" i="4" s="1"/>
  <c r="J725" i="4" s="1"/>
  <c r="H726" i="4"/>
  <c r="H718" i="4"/>
  <c r="H719" i="4" s="1"/>
  <c r="H720" i="4" s="1"/>
  <c r="H721" i="4" s="1"/>
  <c r="H722" i="4" s="1"/>
  <c r="H723" i="4"/>
  <c r="H724" i="4" s="1"/>
  <c r="H725" i="4" s="1"/>
  <c r="F726" i="4"/>
  <c r="F718" i="4"/>
  <c r="F719" i="4" s="1"/>
  <c r="F720" i="4" s="1"/>
  <c r="F721" i="4" s="1"/>
  <c r="F722" i="4" s="1"/>
  <c r="F723" i="4"/>
  <c r="F724" i="4" s="1"/>
  <c r="F725" i="4" s="1"/>
  <c r="D726" i="4"/>
  <c r="D718" i="4"/>
  <c r="D719" i="4" s="1"/>
  <c r="D720" i="4" s="1"/>
  <c r="D721" i="4" s="1"/>
  <c r="D722" i="4" s="1"/>
  <c r="D723" i="4"/>
  <c r="D724" i="4" s="1"/>
  <c r="D725" i="4" s="1"/>
  <c r="Q724" i="4"/>
  <c r="P723" i="4"/>
  <c r="R723" i="4" s="1"/>
  <c r="S723" i="4" l="1"/>
  <c r="Q722" i="4"/>
  <c r="S721" i="4" s="1"/>
  <c r="Q720" i="4"/>
  <c r="Q719" i="4"/>
  <c r="P721" i="4"/>
  <c r="R721" i="4" s="1"/>
  <c r="P718" i="4"/>
  <c r="R718" i="4" s="1"/>
  <c r="P716" i="4"/>
  <c r="P717" i="4"/>
  <c r="T721" i="4" l="1"/>
  <c r="U721" i="4" s="1"/>
  <c r="T723" i="4"/>
  <c r="U723" i="4" s="1"/>
  <c r="S718" i="4"/>
  <c r="T718" i="4" s="1"/>
  <c r="U718" i="4" s="1"/>
  <c r="Q362" i="4" l="1"/>
  <c r="Q375" i="4"/>
  <c r="Q376" i="4"/>
  <c r="Q363" i="4"/>
  <c r="Q365" i="4"/>
  <c r="Q366" i="4"/>
  <c r="Q367" i="4"/>
  <c r="Q368" i="4"/>
  <c r="Q369" i="4"/>
  <c r="Q370" i="4"/>
  <c r="Q371" i="4"/>
  <c r="S371" i="4" s="1"/>
  <c r="Q373" i="4"/>
  <c r="Q374" i="4"/>
  <c r="Q502" i="4" l="1"/>
  <c r="Q538" i="4" l="1"/>
  <c r="Q15" i="4" l="1"/>
  <c r="Q17" i="4"/>
  <c r="Q13" i="4"/>
  <c r="Q12" i="4"/>
  <c r="Q7" i="4"/>
  <c r="Q9" i="4"/>
  <c r="Q10" i="4"/>
  <c r="Q5" i="4"/>
  <c r="Q4" i="4"/>
  <c r="Q30" i="4" l="1"/>
  <c r="Q20" i="4" l="1"/>
  <c r="J659" i="4" l="1"/>
  <c r="J457" i="4"/>
  <c r="J294" i="4"/>
  <c r="J279" i="4"/>
  <c r="J266" i="4"/>
  <c r="J212" i="4"/>
  <c r="J61" i="4"/>
  <c r="J53" i="4"/>
  <c r="J46" i="4"/>
  <c r="J27" i="4"/>
  <c r="J21" i="4"/>
  <c r="H659" i="4"/>
  <c r="H562" i="4"/>
  <c r="H294" i="4"/>
  <c r="H266" i="4"/>
  <c r="H212" i="4"/>
  <c r="H131" i="4"/>
  <c r="H132" i="4" s="1"/>
  <c r="H85" i="4"/>
  <c r="H86" i="4" s="1"/>
  <c r="H83" i="4"/>
  <c r="H61" i="4"/>
  <c r="H53" i="4"/>
  <c r="H46" i="4"/>
  <c r="H21" i="4"/>
  <c r="H27" i="4"/>
  <c r="F659" i="4"/>
  <c r="F477" i="4"/>
  <c r="F457" i="4"/>
  <c r="F294" i="4"/>
  <c r="F266" i="4"/>
  <c r="F212" i="4"/>
  <c r="F131" i="4"/>
  <c r="F99" i="4"/>
  <c r="F95" i="4"/>
  <c r="F61" i="4"/>
  <c r="F62" i="4" s="1"/>
  <c r="F53" i="4"/>
  <c r="F46" i="4"/>
  <c r="F27" i="4"/>
  <c r="F21" i="4"/>
  <c r="D659" i="4"/>
  <c r="D660" i="4" s="1"/>
  <c r="D457" i="4"/>
  <c r="D294" i="4"/>
  <c r="D266" i="4"/>
  <c r="D267" i="4" s="1"/>
  <c r="D110" i="4"/>
  <c r="D61" i="4"/>
  <c r="D62" i="4" s="1"/>
  <c r="D53" i="4"/>
  <c r="D27" i="4"/>
  <c r="D31" i="4"/>
  <c r="D32" i="4" s="1"/>
  <c r="D21" i="4"/>
  <c r="B756" i="4"/>
  <c r="Q745" i="4"/>
  <c r="S744" i="4" s="1"/>
  <c r="Q482" i="4" l="1"/>
  <c r="U25" i="4" l="1"/>
  <c r="S481" i="4"/>
  <c r="Q301" i="4"/>
  <c r="Q303" i="4"/>
  <c r="Q304" i="4"/>
  <c r="Q306" i="4"/>
  <c r="Q307" i="4"/>
  <c r="Q309" i="4"/>
  <c r="Q311" i="4"/>
  <c r="Q312" i="4"/>
  <c r="Q314" i="4"/>
  <c r="Q316" i="4"/>
  <c r="Q318" i="4"/>
  <c r="Q320" i="4"/>
  <c r="Q300" i="4"/>
  <c r="Q328" i="4"/>
  <c r="Q330" i="4"/>
  <c r="Q332" i="4"/>
  <c r="S331" i="4" s="1"/>
  <c r="Q334" i="4"/>
  <c r="Q335" i="4"/>
  <c r="Q337" i="4"/>
  <c r="Q338" i="4"/>
  <c r="Q340" i="4"/>
  <c r="S339" i="4" s="1"/>
  <c r="T345" i="4"/>
  <c r="U345" i="4" s="1"/>
  <c r="Q348" i="4"/>
  <c r="S347" i="4" s="1"/>
  <c r="Q350" i="4"/>
  <c r="S349" i="4" s="1"/>
  <c r="S333" i="4" l="1"/>
  <c r="S336" i="4"/>
  <c r="S319" i="4"/>
  <c r="S315" i="4"/>
  <c r="S308" i="4"/>
  <c r="S317" i="4"/>
  <c r="S313" i="4"/>
  <c r="Q388" i="4"/>
  <c r="Q386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7" i="4"/>
  <c r="Q408" i="4"/>
  <c r="Q532" i="4"/>
  <c r="Q534" i="4"/>
  <c r="Q387" i="4" l="1"/>
  <c r="Q293" i="4" l="1"/>
  <c r="P292" i="4"/>
  <c r="S292" i="4"/>
  <c r="J292" i="4"/>
  <c r="J293" i="4" s="1"/>
  <c r="H292" i="4"/>
  <c r="H293" i="4" s="1"/>
  <c r="F292" i="4"/>
  <c r="F293" i="4" s="1"/>
  <c r="D292" i="4"/>
  <c r="D293" i="4" s="1"/>
  <c r="R292" i="4" l="1"/>
  <c r="T292" i="4" s="1"/>
  <c r="U292" i="4" s="1"/>
  <c r="Q265" i="4" l="1"/>
  <c r="P264" i="4"/>
  <c r="J264" i="4"/>
  <c r="J265" i="4" s="1"/>
  <c r="H264" i="4"/>
  <c r="H265" i="4" s="1"/>
  <c r="F264" i="4"/>
  <c r="F265" i="4" s="1"/>
  <c r="D264" i="4"/>
  <c r="D265" i="4" s="1"/>
  <c r="Q625" i="4"/>
  <c r="Q570" i="4"/>
  <c r="Q564" i="4"/>
  <c r="Q545" i="4"/>
  <c r="Q476" i="4"/>
  <c r="F481" i="4"/>
  <c r="F482" i="4" s="1"/>
  <c r="S264" i="4" l="1"/>
  <c r="R264" i="4"/>
  <c r="P492" i="4"/>
  <c r="Q675" i="4"/>
  <c r="Q191" i="4"/>
  <c r="Q143" i="4"/>
  <c r="Q763" i="4"/>
  <c r="Q755" i="4"/>
  <c r="Q702" i="4"/>
  <c r="P701" i="4"/>
  <c r="Q696" i="4"/>
  <c r="Q693" i="4"/>
  <c r="Q691" i="4"/>
  <c r="Q695" i="4"/>
  <c r="Q685" i="4"/>
  <c r="Q656" i="4"/>
  <c r="Q657" i="4"/>
  <c r="Q658" i="4"/>
  <c r="P655" i="4"/>
  <c r="P656" i="4"/>
  <c r="P657" i="4"/>
  <c r="P658" i="4"/>
  <c r="J656" i="4"/>
  <c r="J657" i="4" s="1"/>
  <c r="J658" i="4" s="1"/>
  <c r="H656" i="4"/>
  <c r="H657" i="4" s="1"/>
  <c r="H658" i="4" s="1"/>
  <c r="H645" i="4"/>
  <c r="H646" i="4" s="1"/>
  <c r="H647" i="4" s="1"/>
  <c r="H648" i="4" s="1"/>
  <c r="H649" i="4" s="1"/>
  <c r="F657" i="4"/>
  <c r="F658" i="4" s="1"/>
  <c r="D656" i="4"/>
  <c r="D657" i="4" s="1"/>
  <c r="D658" i="4" s="1"/>
  <c r="Q642" i="4"/>
  <c r="Q638" i="4"/>
  <c r="Q643" i="4"/>
  <c r="Q644" i="4"/>
  <c r="Q636" i="4"/>
  <c r="T264" i="4" l="1"/>
  <c r="U264" i="4" s="1"/>
  <c r="S641" i="4"/>
  <c r="R656" i="4"/>
  <c r="S692" i="4"/>
  <c r="S656" i="4"/>
  <c r="T656" i="4" s="1"/>
  <c r="U656" i="4" s="1"/>
  <c r="S635" i="4"/>
  <c r="S637" i="4"/>
  <c r="P629" i="4"/>
  <c r="P630" i="4"/>
  <c r="P635" i="4"/>
  <c r="P637" i="4"/>
  <c r="P641" i="4"/>
  <c r="J435" i="4"/>
  <c r="H435" i="4"/>
  <c r="H436" i="4" s="1"/>
  <c r="F435" i="4"/>
  <c r="F436" i="4" s="1"/>
  <c r="F437" i="4"/>
  <c r="F438" i="4" s="1"/>
  <c r="D435" i="4"/>
  <c r="D436" i="4" s="1"/>
  <c r="D437" i="4"/>
  <c r="D438" i="4" s="1"/>
  <c r="D439" i="4"/>
  <c r="D440" i="4" s="1"/>
  <c r="D441" i="4"/>
  <c r="Q459" i="4"/>
  <c r="Q457" i="4"/>
  <c r="R635" i="4" l="1"/>
  <c r="T635" i="4" s="1"/>
  <c r="U635" i="4" s="1"/>
  <c r="R641" i="4"/>
  <c r="T641" i="4" s="1"/>
  <c r="R637" i="4"/>
  <c r="T637" i="4" s="1"/>
  <c r="U637" i="4" s="1"/>
  <c r="S373" i="4"/>
  <c r="Q377" i="4"/>
  <c r="Q378" i="4"/>
  <c r="J374" i="4"/>
  <c r="J375" i="4"/>
  <c r="J376" i="4"/>
  <c r="J377" i="4"/>
  <c r="J378" i="4" s="1"/>
  <c r="J379" i="4"/>
  <c r="J380" i="4" s="1"/>
  <c r="J381" i="4"/>
  <c r="H374" i="4"/>
  <c r="H375" i="4"/>
  <c r="H376" i="4"/>
  <c r="H377" i="4"/>
  <c r="H378" i="4" s="1"/>
  <c r="H379" i="4"/>
  <c r="H380" i="4" s="1"/>
  <c r="H381" i="4"/>
  <c r="H382" i="4" s="1"/>
  <c r="H383" i="4"/>
  <c r="H384" i="4" s="1"/>
  <c r="F375" i="4"/>
  <c r="F376" i="4"/>
  <c r="F377" i="4"/>
  <c r="F378" i="4" s="1"/>
  <c r="F379" i="4"/>
  <c r="F380" i="4" s="1"/>
  <c r="F381" i="4"/>
  <c r="F382" i="4" s="1"/>
  <c r="F383" i="4"/>
  <c r="F384" i="4" s="1"/>
  <c r="D375" i="4"/>
  <c r="D376" i="4" s="1"/>
  <c r="D377" i="4"/>
  <c r="D378" i="4" s="1"/>
  <c r="D379" i="4"/>
  <c r="P751" i="4"/>
  <c r="P749" i="4"/>
  <c r="P747" i="4"/>
  <c r="J350" i="4"/>
  <c r="J351" i="4"/>
  <c r="J352" i="4" s="1"/>
  <c r="H350" i="4"/>
  <c r="H333" i="4"/>
  <c r="H334" i="4" s="1"/>
  <c r="H335" i="4" s="1"/>
  <c r="H336" i="4" s="1"/>
  <c r="D350" i="4"/>
  <c r="D351" i="4"/>
  <c r="D352" i="4" s="1"/>
  <c r="F333" i="4"/>
  <c r="F334" i="4" s="1"/>
  <c r="F335" i="4" s="1"/>
  <c r="F336" i="4" s="1"/>
  <c r="F337" i="4" s="1"/>
  <c r="F338" i="4" s="1"/>
  <c r="F339" i="4"/>
  <c r="F340" i="4" s="1"/>
  <c r="F350" i="4"/>
  <c r="D333" i="4"/>
  <c r="D334" i="4" s="1"/>
  <c r="D339" i="4"/>
  <c r="D340" i="4" s="1"/>
  <c r="D341" i="4" s="1"/>
  <c r="D342" i="4" s="1"/>
  <c r="D343" i="4" s="1"/>
  <c r="D344" i="4" s="1"/>
  <c r="D345" i="4" s="1"/>
  <c r="D346" i="4" s="1"/>
  <c r="D347" i="4" s="1"/>
  <c r="D348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/>
  <c r="J402" i="4" s="1"/>
  <c r="J403" i="4"/>
  <c r="J404" i="4" s="1"/>
  <c r="J408" i="4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/>
  <c r="H402" i="4" s="1"/>
  <c r="H403" i="4"/>
  <c r="H404" i="4" s="1"/>
  <c r="F387" i="4"/>
  <c r="F388" i="4" s="1"/>
  <c r="F389" i="4"/>
  <c r="F390" i="4" s="1"/>
  <c r="F391" i="4"/>
  <c r="F392" i="4" s="1"/>
  <c r="F393" i="4"/>
  <c r="F394" i="4" s="1"/>
  <c r="F395" i="4"/>
  <c r="F396" i="4" s="1"/>
  <c r="F397" i="4"/>
  <c r="F398" i="4" s="1"/>
  <c r="F399" i="4"/>
  <c r="F400" i="4" s="1"/>
  <c r="F401" i="4"/>
  <c r="F402" i="4" s="1"/>
  <c r="D387" i="4"/>
  <c r="D388" i="4" s="1"/>
  <c r="D389" i="4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Q322" i="4"/>
  <c r="S323" i="4"/>
  <c r="P302" i="4"/>
  <c r="P305" i="4"/>
  <c r="P308" i="4"/>
  <c r="P310" i="4"/>
  <c r="P313" i="4"/>
  <c r="P315" i="4"/>
  <c r="P317" i="4"/>
  <c r="P319" i="4"/>
  <c r="P321" i="4"/>
  <c r="P323" i="4"/>
  <c r="J302" i="4"/>
  <c r="J303" i="4" s="1"/>
  <c r="J304" i="4" s="1"/>
  <c r="J305" i="4"/>
  <c r="J306" i="4" s="1"/>
  <c r="J307" i="4" s="1"/>
  <c r="J308" i="4"/>
  <c r="J309" i="4" s="1"/>
  <c r="J310" i="4"/>
  <c r="J311" i="4" s="1"/>
  <c r="J312" i="4" s="1"/>
  <c r="J313" i="4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H302" i="4"/>
  <c r="H303" i="4" s="1"/>
  <c r="H304" i="4" s="1"/>
  <c r="H305" i="4"/>
  <c r="H306" i="4" s="1"/>
  <c r="H307" i="4" s="1"/>
  <c r="H308" i="4"/>
  <c r="H309" i="4" s="1"/>
  <c r="H310" i="4"/>
  <c r="H311" i="4" s="1"/>
  <c r="H312" i="4" s="1"/>
  <c r="H313" i="4"/>
  <c r="H314" i="4" s="1"/>
  <c r="H315" i="4"/>
  <c r="H316" i="4" s="1"/>
  <c r="H317" i="4" s="1"/>
  <c r="H318" i="4" s="1"/>
  <c r="H319" i="4" s="1"/>
  <c r="H320" i="4" s="1"/>
  <c r="H321" i="4"/>
  <c r="H322" i="4" s="1"/>
  <c r="H323" i="4"/>
  <c r="H324" i="4" s="1"/>
  <c r="F302" i="4"/>
  <c r="F303" i="4" s="1"/>
  <c r="F304" i="4" s="1"/>
  <c r="F305" i="4"/>
  <c r="F306" i="4" s="1"/>
  <c r="F307" i="4" s="1"/>
  <c r="F308" i="4"/>
  <c r="F309" i="4" s="1"/>
  <c r="F310" i="4"/>
  <c r="F311" i="4" s="1"/>
  <c r="F312" i="4"/>
  <c r="F313" i="4"/>
  <c r="F314" i="4" s="1"/>
  <c r="F315" i="4"/>
  <c r="F316" i="4" s="1"/>
  <c r="F317" i="4"/>
  <c r="F318" i="4" s="1"/>
  <c r="F319" i="4"/>
  <c r="F320" i="4" s="1"/>
  <c r="F321" i="4"/>
  <c r="F322" i="4" s="1"/>
  <c r="F323" i="4"/>
  <c r="F324" i="4" s="1"/>
  <c r="D310" i="4"/>
  <c r="D311" i="4" s="1"/>
  <c r="D312" i="4" s="1"/>
  <c r="D313" i="4"/>
  <c r="D314" i="4" s="1"/>
  <c r="D315" i="4"/>
  <c r="D316" i="4" s="1"/>
  <c r="D317" i="4" s="1"/>
  <c r="D318" i="4" s="1"/>
  <c r="D319" i="4" s="1"/>
  <c r="D320" i="4" s="1"/>
  <c r="D321" i="4"/>
  <c r="D322" i="4" s="1"/>
  <c r="D323" i="4"/>
  <c r="D324" i="4" s="1"/>
  <c r="B299" i="4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/>
  <c r="B326" i="4" s="1"/>
  <c r="B327" i="4" s="1"/>
  <c r="B328" i="4" s="1"/>
  <c r="B329" i="4" s="1"/>
  <c r="B330" i="4" s="1"/>
  <c r="B331" i="4" s="1"/>
  <c r="B332" i="4" s="1"/>
  <c r="B333" i="4" s="1"/>
  <c r="B334" i="4" s="1"/>
  <c r="P325" i="4"/>
  <c r="P327" i="4"/>
  <c r="R327" i="4" s="1"/>
  <c r="B335" i="4" l="1"/>
  <c r="B336" i="4" s="1"/>
  <c r="D335" i="4"/>
  <c r="D336" i="4" s="1"/>
  <c r="B337" i="4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D337" i="4"/>
  <c r="D338" i="4" s="1"/>
  <c r="D403" i="4"/>
  <c r="D404" i="4" s="1"/>
  <c r="D405" i="4" s="1"/>
  <c r="D406" i="4" s="1"/>
  <c r="D407" i="4" s="1"/>
  <c r="D408" i="4" s="1"/>
  <c r="S321" i="4"/>
  <c r="S377" i="4"/>
  <c r="R321" i="4"/>
  <c r="T321" i="4" s="1"/>
  <c r="S302" i="4"/>
  <c r="R325" i="4"/>
  <c r="S327" i="4"/>
  <c r="T327" i="4" s="1"/>
  <c r="U327" i="4" s="1"/>
  <c r="S325" i="4"/>
  <c r="S305" i="4"/>
  <c r="S329" i="4"/>
  <c r="S310" i="4"/>
  <c r="R319" i="4"/>
  <c r="T319" i="4" s="1"/>
  <c r="R323" i="4"/>
  <c r="Q622" i="4"/>
  <c r="Q623" i="4"/>
  <c r="Q624" i="4"/>
  <c r="T323" i="4" l="1"/>
  <c r="T325" i="4"/>
  <c r="P625" i="4"/>
  <c r="P626" i="4"/>
  <c r="P627" i="4"/>
  <c r="P628" i="4"/>
  <c r="R628" i="4" s="1"/>
  <c r="T628" i="4" s="1"/>
  <c r="U628" i="4" s="1"/>
  <c r="P619" i="4"/>
  <c r="P620" i="4"/>
  <c r="P621" i="4"/>
  <c r="P622" i="4"/>
  <c r="P623" i="4"/>
  <c r="P624" i="4"/>
  <c r="P617" i="4"/>
  <c r="P618" i="4"/>
  <c r="J624" i="4"/>
  <c r="J625" i="4" s="1"/>
  <c r="J626" i="4"/>
  <c r="J627" i="4" s="1"/>
  <c r="J628" i="4"/>
  <c r="J629" i="4" s="1"/>
  <c r="J630" i="4"/>
  <c r="H624" i="4"/>
  <c r="H625" i="4" s="1"/>
  <c r="H626" i="4"/>
  <c r="H627" i="4" s="1"/>
  <c r="H628" i="4"/>
  <c r="H629" i="4" s="1"/>
  <c r="H630" i="4"/>
  <c r="F624" i="4"/>
  <c r="F625" i="4" s="1"/>
  <c r="F626" i="4"/>
  <c r="F627" i="4" s="1"/>
  <c r="F628" i="4"/>
  <c r="F629" i="4" s="1"/>
  <c r="F630" i="4"/>
  <c r="D624" i="4"/>
  <c r="D625" i="4" s="1"/>
  <c r="D626" i="4"/>
  <c r="D627" i="4" s="1"/>
  <c r="D628" i="4" s="1"/>
  <c r="D629" i="4" s="1"/>
  <c r="D630" i="4"/>
  <c r="B626" i="4"/>
  <c r="B627" i="4" s="1"/>
  <c r="B620" i="4"/>
  <c r="R626" i="4" l="1"/>
  <c r="T626" i="4" s="1"/>
  <c r="U626" i="4" s="1"/>
  <c r="R622" i="4"/>
  <c r="R624" i="4"/>
  <c r="R620" i="4"/>
  <c r="J570" i="4"/>
  <c r="J566" i="4"/>
  <c r="J567" i="4" s="1"/>
  <c r="J568" i="4"/>
  <c r="J569" i="4" s="1"/>
  <c r="H570" i="4"/>
  <c r="H568" i="4"/>
  <c r="H569" i="4" s="1"/>
  <c r="H566" i="4"/>
  <c r="H567" i="4" s="1"/>
  <c r="F570" i="4"/>
  <c r="D570" i="4"/>
  <c r="Q560" i="4"/>
  <c r="Q561" i="4"/>
  <c r="Q562" i="4"/>
  <c r="P559" i="4"/>
  <c r="P560" i="4"/>
  <c r="P561" i="4"/>
  <c r="H560" i="4"/>
  <c r="H561" i="4" s="1"/>
  <c r="F562" i="4"/>
  <c r="J562" i="4"/>
  <c r="D562" i="4"/>
  <c r="R560" i="4" l="1"/>
  <c r="S560" i="4"/>
  <c r="P567" i="4"/>
  <c r="P568" i="4"/>
  <c r="P569" i="4"/>
  <c r="Q569" i="4"/>
  <c r="F566" i="4"/>
  <c r="F567" i="4" s="1"/>
  <c r="F568" i="4"/>
  <c r="F569" i="4" s="1"/>
  <c r="Q566" i="4"/>
  <c r="Q567" i="4"/>
  <c r="Q568" i="4"/>
  <c r="P565" i="4"/>
  <c r="P566" i="4"/>
  <c r="R566" i="4" s="1"/>
  <c r="T560" i="4" l="1"/>
  <c r="U560" i="4" s="1"/>
  <c r="S568" i="4"/>
  <c r="R568" i="4"/>
  <c r="S566" i="4"/>
  <c r="T566" i="4" s="1"/>
  <c r="U566" i="4" s="1"/>
  <c r="D551" i="4"/>
  <c r="F551" i="4"/>
  <c r="Q547" i="4"/>
  <c r="Q548" i="4"/>
  <c r="Q549" i="4"/>
  <c r="Q550" i="4"/>
  <c r="Q551" i="4"/>
  <c r="Q552" i="4"/>
  <c r="P546" i="4"/>
  <c r="P547" i="4"/>
  <c r="P548" i="4"/>
  <c r="P549" i="4"/>
  <c r="P550" i="4"/>
  <c r="P551" i="4"/>
  <c r="J547" i="4"/>
  <c r="J548" i="4" s="1"/>
  <c r="J549" i="4" s="1"/>
  <c r="J550" i="4" s="1"/>
  <c r="J551" i="4"/>
  <c r="H551" i="4"/>
  <c r="F547" i="4"/>
  <c r="F548" i="4" s="1"/>
  <c r="F549" i="4"/>
  <c r="F550" i="4" s="1"/>
  <c r="T568" i="4" l="1"/>
  <c r="U568" i="4" s="1"/>
  <c r="S549" i="4"/>
  <c r="R549" i="4"/>
  <c r="R547" i="4"/>
  <c r="S547" i="4"/>
  <c r="J576" i="4"/>
  <c r="H576" i="4"/>
  <c r="F576" i="4"/>
  <c r="D576" i="4"/>
  <c r="J479" i="4"/>
  <c r="J480" i="4" s="1"/>
  <c r="J477" i="4"/>
  <c r="J478" i="4" s="1"/>
  <c r="H479" i="4"/>
  <c r="H480" i="4" s="1"/>
  <c r="H477" i="4"/>
  <c r="H478" i="4" s="1"/>
  <c r="D479" i="4"/>
  <c r="D480" i="4" s="1"/>
  <c r="D477" i="4"/>
  <c r="D478" i="4" s="1"/>
  <c r="B477" i="4"/>
  <c r="B478" i="4" s="1"/>
  <c r="B479" i="4" s="1"/>
  <c r="B480" i="4" s="1"/>
  <c r="B481" i="4" s="1"/>
  <c r="B482" i="4" s="1"/>
  <c r="J485" i="4"/>
  <c r="J486" i="4" s="1"/>
  <c r="J487" i="4"/>
  <c r="J488" i="4" s="1"/>
  <c r="J489" i="4"/>
  <c r="J490" i="4" s="1"/>
  <c r="J491" i="4"/>
  <c r="J492" i="4" s="1"/>
  <c r="J493" i="4"/>
  <c r="J494" i="4" s="1"/>
  <c r="J495" i="4"/>
  <c r="J496" i="4" s="1"/>
  <c r="J497" i="4"/>
  <c r="J498" i="4" s="1"/>
  <c r="H499" i="4"/>
  <c r="H497" i="4"/>
  <c r="H485" i="4"/>
  <c r="H486" i="4" s="1"/>
  <c r="H487" i="4"/>
  <c r="H488" i="4" s="1"/>
  <c r="H489" i="4"/>
  <c r="H490" i="4" s="1"/>
  <c r="H491" i="4"/>
  <c r="H492" i="4" s="1"/>
  <c r="H493" i="4"/>
  <c r="H494" i="4" s="1"/>
  <c r="H495" i="4"/>
  <c r="H496" i="4" s="1"/>
  <c r="F497" i="4"/>
  <c r="F485" i="4"/>
  <c r="F486" i="4" s="1"/>
  <c r="F487" i="4"/>
  <c r="F488" i="4" s="1"/>
  <c r="F489" i="4"/>
  <c r="F490" i="4" s="1"/>
  <c r="F491" i="4"/>
  <c r="F492" i="4" s="1"/>
  <c r="F493" i="4" s="1"/>
  <c r="F494" i="4" s="1"/>
  <c r="F495" i="4" s="1"/>
  <c r="F496" i="4" s="1"/>
  <c r="D499" i="4"/>
  <c r="D497" i="4"/>
  <c r="D485" i="4"/>
  <c r="D486" i="4" s="1"/>
  <c r="D487" i="4" s="1"/>
  <c r="D488" i="4" s="1"/>
  <c r="D489" i="4" s="1"/>
  <c r="D490" i="4" s="1"/>
  <c r="D491" i="4"/>
  <c r="D492" i="4" s="1"/>
  <c r="D493" i="4" s="1"/>
  <c r="D494" i="4" s="1"/>
  <c r="D495" i="4" s="1"/>
  <c r="D496" i="4" s="1"/>
  <c r="J243" i="4"/>
  <c r="J244" i="4"/>
  <c r="H243" i="4"/>
  <c r="H244" i="4"/>
  <c r="F243" i="4"/>
  <c r="F244" i="4"/>
  <c r="D243" i="4"/>
  <c r="D244" i="4"/>
  <c r="D245" i="4" s="1"/>
  <c r="D246" i="4"/>
  <c r="Q243" i="4"/>
  <c r="P242" i="4"/>
  <c r="P243" i="4"/>
  <c r="P244" i="4"/>
  <c r="R244" i="4" s="1"/>
  <c r="H216" i="4"/>
  <c r="H217" i="4" s="1"/>
  <c r="H218" i="4"/>
  <c r="F216" i="4"/>
  <c r="F217" i="4" s="1"/>
  <c r="F218" i="4"/>
  <c r="D216" i="4"/>
  <c r="D217" i="4" s="1"/>
  <c r="D218" i="4"/>
  <c r="Q217" i="4"/>
  <c r="P216" i="4"/>
  <c r="P218" i="4"/>
  <c r="R218" i="4" s="1"/>
  <c r="P201" i="4"/>
  <c r="P203" i="4"/>
  <c r="J188" i="4"/>
  <c r="J189" i="4" s="1"/>
  <c r="J190" i="4"/>
  <c r="H188" i="4"/>
  <c r="H189" i="4" s="1"/>
  <c r="H190" i="4"/>
  <c r="F188" i="4"/>
  <c r="F189" i="4" s="1"/>
  <c r="F190" i="4"/>
  <c r="D188" i="4"/>
  <c r="D189" i="4" s="1"/>
  <c r="D190" i="4"/>
  <c r="Q189" i="4"/>
  <c r="P188" i="4"/>
  <c r="P190" i="4"/>
  <c r="R190" i="4" s="1"/>
  <c r="J166" i="4"/>
  <c r="J162" i="4"/>
  <c r="H166" i="4"/>
  <c r="H162" i="4"/>
  <c r="H163" i="4" s="1"/>
  <c r="F166" i="4"/>
  <c r="F162" i="4"/>
  <c r="D166" i="4"/>
  <c r="D167" i="4" s="1"/>
  <c r="H142" i="4"/>
  <c r="H140" i="4"/>
  <c r="H141" i="4" s="1"/>
  <c r="F142" i="4"/>
  <c r="F140" i="4"/>
  <c r="F141" i="4" s="1"/>
  <c r="D142" i="4"/>
  <c r="D140" i="4"/>
  <c r="D141" i="4" s="1"/>
  <c r="J142" i="4"/>
  <c r="J140" i="4"/>
  <c r="J141" i="4" s="1"/>
  <c r="Q141" i="4"/>
  <c r="P140" i="4"/>
  <c r="P142" i="4"/>
  <c r="T549" i="4" l="1"/>
  <c r="U549" i="4" s="1"/>
  <c r="T547" i="4"/>
  <c r="U547" i="4" s="1"/>
  <c r="R242" i="4"/>
  <c r="R216" i="4"/>
  <c r="T244" i="4"/>
  <c r="S242" i="4"/>
  <c r="S190" i="4"/>
  <c r="S188" i="4"/>
  <c r="S218" i="4"/>
  <c r="T218" i="4" s="1"/>
  <c r="U218" i="4" s="1"/>
  <c r="S216" i="4"/>
  <c r="T216" i="4" s="1"/>
  <c r="U216" i="4" s="1"/>
  <c r="T190" i="4"/>
  <c r="U190" i="4" s="1"/>
  <c r="R188" i="4"/>
  <c r="T188" i="4" s="1"/>
  <c r="U188" i="4" s="1"/>
  <c r="R140" i="4"/>
  <c r="S142" i="4"/>
  <c r="S140" i="4"/>
  <c r="Q139" i="4"/>
  <c r="P138" i="4"/>
  <c r="R138" i="4" s="1"/>
  <c r="R142" i="4"/>
  <c r="T142" i="4" s="1"/>
  <c r="J138" i="4"/>
  <c r="J139" i="4" s="1"/>
  <c r="H138" i="4"/>
  <c r="H139" i="4" s="1"/>
  <c r="F138" i="4"/>
  <c r="F139" i="4" s="1"/>
  <c r="D131" i="4"/>
  <c r="Q98" i="4"/>
  <c r="Q100" i="4"/>
  <c r="P97" i="4"/>
  <c r="P99" i="4"/>
  <c r="J97" i="4"/>
  <c r="J98" i="4" s="1"/>
  <c r="J99" i="4"/>
  <c r="H97" i="4"/>
  <c r="H98" i="4" s="1"/>
  <c r="F97" i="4"/>
  <c r="F98" i="4" s="1"/>
  <c r="H99" i="4"/>
  <c r="H100" i="4" s="1"/>
  <c r="D99" i="4"/>
  <c r="D100" i="4" s="1"/>
  <c r="D101" i="4"/>
  <c r="H101" i="4"/>
  <c r="J95" i="4"/>
  <c r="H90" i="4"/>
  <c r="H91" i="4" s="1"/>
  <c r="H92" i="4" s="1"/>
  <c r="H93" i="4"/>
  <c r="H94" i="4" s="1"/>
  <c r="H95" i="4"/>
  <c r="H96" i="4" s="1"/>
  <c r="U244" i="4" l="1"/>
  <c r="T242" i="4"/>
  <c r="U242" i="4" s="1"/>
  <c r="T140" i="4"/>
  <c r="U140" i="4" s="1"/>
  <c r="S138" i="4"/>
  <c r="T138" i="4" s="1"/>
  <c r="U138" i="4" s="1"/>
  <c r="R99" i="4"/>
  <c r="R97" i="4"/>
  <c r="S97" i="4"/>
  <c r="J110" i="4"/>
  <c r="H110" i="4"/>
  <c r="F110" i="4"/>
  <c r="D85" i="4"/>
  <c r="F85" i="4"/>
  <c r="J85" i="4"/>
  <c r="J79" i="4"/>
  <c r="J80" i="4" s="1"/>
  <c r="J81" i="4"/>
  <c r="J82" i="4" s="1"/>
  <c r="J83" i="4"/>
  <c r="J84" i="4" s="1"/>
  <c r="H79" i="4"/>
  <c r="H80" i="4" s="1"/>
  <c r="H81" i="4"/>
  <c r="F79" i="4"/>
  <c r="F80" i="4" s="1"/>
  <c r="F81" i="4"/>
  <c r="D79" i="4"/>
  <c r="D80" i="4" s="1"/>
  <c r="D81" i="4" s="1"/>
  <c r="Q80" i="4"/>
  <c r="Q82" i="4"/>
  <c r="P79" i="4"/>
  <c r="P81" i="4"/>
  <c r="H753" i="4"/>
  <c r="H754" i="4"/>
  <c r="H755" i="4" s="1"/>
  <c r="H758" i="4"/>
  <c r="H759" i="4" s="1"/>
  <c r="F754" i="4"/>
  <c r="F755" i="4" s="1"/>
  <c r="F762" i="4"/>
  <c r="F763" i="4" s="1"/>
  <c r="F758" i="4"/>
  <c r="F756" i="4"/>
  <c r="F760" i="4"/>
  <c r="F761" i="4" s="1"/>
  <c r="Q760" i="4"/>
  <c r="Q761" i="4"/>
  <c r="Q762" i="4"/>
  <c r="P763" i="4"/>
  <c r="P762" i="4"/>
  <c r="P761" i="4"/>
  <c r="D758" i="4"/>
  <c r="D759" i="4" s="1"/>
  <c r="D756" i="4"/>
  <c r="D754" i="4"/>
  <c r="D755" i="4" s="1"/>
  <c r="P758" i="4"/>
  <c r="S758" i="4"/>
  <c r="Q754" i="4"/>
  <c r="S754" i="4" s="1"/>
  <c r="P753" i="4"/>
  <c r="P754" i="4"/>
  <c r="P755" i="4"/>
  <c r="R762" i="4" l="1"/>
  <c r="R758" i="4"/>
  <c r="T758" i="4" s="1"/>
  <c r="T97" i="4"/>
  <c r="U97" i="4" s="1"/>
  <c r="R79" i="4"/>
  <c r="S79" i="4"/>
  <c r="S762" i="4"/>
  <c r="S760" i="4"/>
  <c r="R754" i="4"/>
  <c r="T754" i="4" s="1"/>
  <c r="H757" i="4"/>
  <c r="F757" i="4"/>
  <c r="D757" i="4"/>
  <c r="T762" i="4" l="1"/>
  <c r="U758" i="4"/>
  <c r="U762" i="4"/>
  <c r="T79" i="4"/>
  <c r="U79" i="4" s="1"/>
  <c r="B762" i="4"/>
  <c r="B763" i="4" s="1"/>
  <c r="B757" i="4"/>
  <c r="B758" i="4" s="1"/>
  <c r="B759" i="4" s="1"/>
  <c r="U754" i="4"/>
  <c r="P757" i="4"/>
  <c r="J699" i="4"/>
  <c r="J700" i="4" s="1"/>
  <c r="J701" i="4"/>
  <c r="J702" i="4" s="1"/>
  <c r="H699" i="4"/>
  <c r="H700" i="4" s="1"/>
  <c r="H701" i="4"/>
  <c r="H702" i="4" s="1"/>
  <c r="F699" i="4"/>
  <c r="F700" i="4" s="1"/>
  <c r="F701" i="4"/>
  <c r="F702" i="4" s="1"/>
  <c r="D699" i="4"/>
  <c r="D700" i="4" s="1"/>
  <c r="D701" i="4"/>
  <c r="D702" i="4" s="1"/>
  <c r="Q698" i="4"/>
  <c r="Q699" i="4"/>
  <c r="Q700" i="4"/>
  <c r="Q701" i="4"/>
  <c r="P697" i="4"/>
  <c r="P698" i="4"/>
  <c r="P699" i="4"/>
  <c r="P700" i="4"/>
  <c r="Q645" i="4"/>
  <c r="Q646" i="4"/>
  <c r="Q647" i="4"/>
  <c r="Q649" i="4"/>
  <c r="Q651" i="4"/>
  <c r="S652" i="4"/>
  <c r="Q654" i="4"/>
  <c r="Q655" i="4"/>
  <c r="Q659" i="4"/>
  <c r="Q660" i="4"/>
  <c r="Q661" i="4"/>
  <c r="Q665" i="4"/>
  <c r="Q666" i="4"/>
  <c r="Q667" i="4"/>
  <c r="Q668" i="4"/>
  <c r="Q669" i="4"/>
  <c r="Q670" i="4"/>
  <c r="Q671" i="4"/>
  <c r="Q672" i="4"/>
  <c r="Q673" i="4"/>
  <c r="Q676" i="4"/>
  <c r="Q677" i="4"/>
  <c r="Q678" i="4"/>
  <c r="Q679" i="4"/>
  <c r="Q680" i="4"/>
  <c r="Q681" i="4"/>
  <c r="Q682" i="4"/>
  <c r="Q683" i="4"/>
  <c r="Q684" i="4"/>
  <c r="P643" i="4"/>
  <c r="P645" i="4"/>
  <c r="P648" i="4"/>
  <c r="P650" i="4"/>
  <c r="P652" i="4"/>
  <c r="P654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6" i="4"/>
  <c r="P677" i="4"/>
  <c r="P678" i="4"/>
  <c r="P679" i="4"/>
  <c r="P680" i="4"/>
  <c r="P681" i="4"/>
  <c r="P682" i="4"/>
  <c r="P683" i="4"/>
  <c r="P684" i="4"/>
  <c r="P685" i="4"/>
  <c r="P686" i="4"/>
  <c r="P688" i="4"/>
  <c r="P690" i="4"/>
  <c r="P692" i="4"/>
  <c r="P694" i="4"/>
  <c r="P695" i="4"/>
  <c r="J636" i="4"/>
  <c r="J637" i="4"/>
  <c r="J638" i="4" s="1"/>
  <c r="J642" i="4"/>
  <c r="J643" i="4"/>
  <c r="J644" i="4" s="1"/>
  <c r="J645" i="4"/>
  <c r="J646" i="4" s="1"/>
  <c r="J647" i="4" s="1"/>
  <c r="J648" i="4"/>
  <c r="J649" i="4" s="1"/>
  <c r="J650" i="4"/>
  <c r="J651" i="4" s="1"/>
  <c r="J652" i="4"/>
  <c r="J653" i="4" s="1"/>
  <c r="J654" i="4"/>
  <c r="J655" i="4" s="1"/>
  <c r="J660" i="4"/>
  <c r="J661" i="4"/>
  <c r="J662" i="4" s="1"/>
  <c r="J663" i="4"/>
  <c r="J664" i="4" s="1"/>
  <c r="J665" i="4"/>
  <c r="J666" i="4" s="1"/>
  <c r="J667" i="4" s="1"/>
  <c r="J668" i="4"/>
  <c r="J669" i="4" s="1"/>
  <c r="J670" i="4"/>
  <c r="J671" i="4" s="1"/>
  <c r="J672" i="4"/>
  <c r="J673" i="4" s="1"/>
  <c r="J674" i="4"/>
  <c r="J675" i="4" s="1"/>
  <c r="J676" i="4"/>
  <c r="J677" i="4" s="1"/>
  <c r="J678" i="4" s="1"/>
  <c r="J679" i="4" s="1"/>
  <c r="J680" i="4"/>
  <c r="J681" i="4" s="1"/>
  <c r="J682" i="4"/>
  <c r="J683" i="4" s="1"/>
  <c r="J684" i="4"/>
  <c r="J685" i="4" s="1"/>
  <c r="J686" i="4"/>
  <c r="J687" i="4" s="1"/>
  <c r="J688" i="4" s="1"/>
  <c r="J689" i="4" s="1"/>
  <c r="J690" i="4"/>
  <c r="J691" i="4" s="1"/>
  <c r="J692" i="4"/>
  <c r="J693" i="4" s="1"/>
  <c r="J694" i="4"/>
  <c r="J695" i="4" s="1"/>
  <c r="H637" i="4"/>
  <c r="H638" i="4" s="1"/>
  <c r="H642" i="4"/>
  <c r="H643" i="4"/>
  <c r="H644" i="4" s="1"/>
  <c r="H650" i="4"/>
  <c r="H651" i="4" s="1"/>
  <c r="H652" i="4"/>
  <c r="H653" i="4" s="1"/>
  <c r="H654" i="4"/>
  <c r="H655" i="4" s="1"/>
  <c r="H660" i="4"/>
  <c r="H661" i="4"/>
  <c r="H662" i="4" s="1"/>
  <c r="H663" i="4"/>
  <c r="H664" i="4" s="1"/>
  <c r="H665" i="4"/>
  <c r="H666" i="4" s="1"/>
  <c r="H667" i="4" s="1"/>
  <c r="H668" i="4" s="1"/>
  <c r="H669" i="4" s="1"/>
  <c r="H670" i="4"/>
  <c r="H671" i="4" s="1"/>
  <c r="H672" i="4"/>
  <c r="H673" i="4" s="1"/>
  <c r="H674" i="4"/>
  <c r="H675" i="4" s="1"/>
  <c r="H676" i="4"/>
  <c r="H677" i="4" s="1"/>
  <c r="H678" i="4" s="1"/>
  <c r="H679" i="4" s="1"/>
  <c r="H680" i="4" s="1"/>
  <c r="H681" i="4" s="1"/>
  <c r="H682" i="4"/>
  <c r="H683" i="4" s="1"/>
  <c r="H684" i="4"/>
  <c r="H685" i="4" s="1"/>
  <c r="H686" i="4"/>
  <c r="H687" i="4" s="1"/>
  <c r="H688" i="4" s="1"/>
  <c r="H689" i="4" s="1"/>
  <c r="H690" i="4"/>
  <c r="H691" i="4" s="1"/>
  <c r="H692" i="4"/>
  <c r="H693" i="4" s="1"/>
  <c r="H694" i="4"/>
  <c r="H695" i="4" s="1"/>
  <c r="F637" i="4"/>
  <c r="F638" i="4" s="1"/>
  <c r="F642" i="4"/>
  <c r="F643" i="4"/>
  <c r="F644" i="4" s="1"/>
  <c r="F645" i="4"/>
  <c r="F646" i="4" s="1"/>
  <c r="F647" i="4" s="1"/>
  <c r="F648" i="4" s="1"/>
  <c r="F649" i="4" s="1"/>
  <c r="F650" i="4"/>
  <c r="F651" i="4" s="1"/>
  <c r="F652" i="4"/>
  <c r="F653" i="4" s="1"/>
  <c r="F654" i="4"/>
  <c r="F655" i="4" s="1"/>
  <c r="F660" i="4"/>
  <c r="F661" i="4"/>
  <c r="F662" i="4" s="1"/>
  <c r="F663" i="4"/>
  <c r="F664" i="4" s="1"/>
  <c r="F665" i="4"/>
  <c r="F666" i="4" s="1"/>
  <c r="F667" i="4" s="1"/>
  <c r="F668" i="4" s="1"/>
  <c r="F669" i="4" s="1"/>
  <c r="F670" i="4"/>
  <c r="F671" i="4" s="1"/>
  <c r="F672" i="4"/>
  <c r="F673" i="4" s="1"/>
  <c r="F674" i="4"/>
  <c r="F675" i="4" s="1"/>
  <c r="F676" i="4"/>
  <c r="F677" i="4" s="1"/>
  <c r="F678" i="4" s="1"/>
  <c r="F679" i="4" s="1"/>
  <c r="F680" i="4" s="1"/>
  <c r="F681" i="4" s="1"/>
  <c r="F682" i="4"/>
  <c r="F683" i="4" s="1"/>
  <c r="F684" i="4"/>
  <c r="F685" i="4" s="1"/>
  <c r="F686" i="4"/>
  <c r="F687" i="4" s="1"/>
  <c r="F688" i="4" s="1"/>
  <c r="F689" i="4" s="1"/>
  <c r="F690" i="4"/>
  <c r="F691" i="4" s="1"/>
  <c r="F692" i="4"/>
  <c r="F693" i="4" s="1"/>
  <c r="F694" i="4"/>
  <c r="F695" i="4" s="1"/>
  <c r="D694" i="4"/>
  <c r="D695" i="4" s="1"/>
  <c r="D696" i="4"/>
  <c r="D697" i="4" s="1"/>
  <c r="D698" i="4" s="1"/>
  <c r="D637" i="4"/>
  <c r="D638" i="4" s="1"/>
  <c r="D642" i="4"/>
  <c r="D643" i="4"/>
  <c r="D644" i="4" s="1"/>
  <c r="D645" i="4"/>
  <c r="D646" i="4" s="1"/>
  <c r="D647" i="4" s="1"/>
  <c r="D648" i="4" s="1"/>
  <c r="D649" i="4" s="1"/>
  <c r="D650" i="4"/>
  <c r="D651" i="4" s="1"/>
  <c r="D652" i="4"/>
  <c r="D653" i="4" s="1"/>
  <c r="D654" i="4"/>
  <c r="D655" i="4" s="1"/>
  <c r="D661" i="4"/>
  <c r="D662" i="4" s="1"/>
  <c r="D663" i="4"/>
  <c r="D664" i="4" s="1"/>
  <c r="D665" i="4"/>
  <c r="D666" i="4" s="1"/>
  <c r="D667" i="4" s="1"/>
  <c r="D668" i="4" s="1"/>
  <c r="D669" i="4" s="1"/>
  <c r="D670" i="4"/>
  <c r="D671" i="4" s="1"/>
  <c r="D672" i="4"/>
  <c r="D673" i="4" s="1"/>
  <c r="D674" i="4"/>
  <c r="D675" i="4" s="1"/>
  <c r="D676" i="4"/>
  <c r="D677" i="4" s="1"/>
  <c r="D678" i="4" s="1"/>
  <c r="D679" i="4" s="1"/>
  <c r="D680" i="4" s="1"/>
  <c r="D681" i="4" s="1"/>
  <c r="D682" i="4"/>
  <c r="D683" i="4" s="1"/>
  <c r="D684" i="4"/>
  <c r="D685" i="4" s="1"/>
  <c r="D686" i="4"/>
  <c r="D687" i="4" s="1"/>
  <c r="D688" i="4" s="1"/>
  <c r="D689" i="4" s="1"/>
  <c r="D690" i="4"/>
  <c r="D691" i="4" s="1"/>
  <c r="D692" i="4"/>
  <c r="D693" i="4" s="1"/>
  <c r="B643" i="4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/>
  <c r="B655" i="4" s="1"/>
  <c r="B665" i="4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/>
  <c r="B677" i="4" s="1"/>
  <c r="B678" i="4" s="1"/>
  <c r="B679" i="4" s="1"/>
  <c r="B680" i="4" s="1"/>
  <c r="B681" i="4" s="1"/>
  <c r="B682" i="4" s="1"/>
  <c r="B683" i="4" s="1"/>
  <c r="B684" i="4" s="1"/>
  <c r="B685" i="4" s="1"/>
  <c r="B686" i="4"/>
  <c r="B687" i="4" s="1"/>
  <c r="B688" i="4" s="1"/>
  <c r="B689" i="4" s="1"/>
  <c r="B690" i="4" s="1"/>
  <c r="B691" i="4" s="1"/>
  <c r="B692" i="4" s="1"/>
  <c r="B693" i="4" s="1"/>
  <c r="B694" i="4" s="1"/>
  <c r="B695" i="4" s="1"/>
  <c r="T688" i="4" l="1"/>
  <c r="U688" i="4" s="1"/>
  <c r="R680" i="4"/>
  <c r="R678" i="4"/>
  <c r="S680" i="4"/>
  <c r="S678" i="4"/>
  <c r="R692" i="4"/>
  <c r="T692" i="4" s="1"/>
  <c r="U692" i="4" s="1"/>
  <c r="R672" i="4"/>
  <c r="R670" i="4"/>
  <c r="R668" i="4"/>
  <c r="R699" i="4"/>
  <c r="R661" i="4"/>
  <c r="R659" i="4"/>
  <c r="S650" i="4"/>
  <c r="S699" i="4"/>
  <c r="S672" i="4"/>
  <c r="S668" i="4"/>
  <c r="S659" i="4"/>
  <c r="S648" i="4"/>
  <c r="R676" i="4"/>
  <c r="S676" i="4"/>
  <c r="B656" i="4"/>
  <c r="B657" i="4" s="1"/>
  <c r="B658" i="4" s="1"/>
  <c r="B659" i="4" s="1"/>
  <c r="B660" i="4" s="1"/>
  <c r="B661" i="4" s="1"/>
  <c r="B662" i="4" s="1"/>
  <c r="B663" i="4" s="1"/>
  <c r="B664" i="4" s="1"/>
  <c r="R652" i="4"/>
  <c r="T652" i="4" s="1"/>
  <c r="R650" i="4"/>
  <c r="R648" i="4"/>
  <c r="R645" i="4"/>
  <c r="R630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Q455" i="4"/>
  <c r="Q456" i="4"/>
  <c r="T678" i="4" l="1"/>
  <c r="U678" i="4" s="1"/>
  <c r="T680" i="4"/>
  <c r="U680" i="4" s="1"/>
  <c r="T668" i="4"/>
  <c r="U668" i="4" s="1"/>
  <c r="T699" i="4"/>
  <c r="U699" i="4" s="1"/>
  <c r="T659" i="4"/>
  <c r="U659" i="4" s="1"/>
  <c r="T648" i="4"/>
  <c r="U648" i="4" s="1"/>
  <c r="T672" i="4"/>
  <c r="U672" i="4" s="1"/>
  <c r="T650" i="4"/>
  <c r="U650" i="4" s="1"/>
  <c r="R455" i="4"/>
  <c r="S455" i="4"/>
  <c r="Q52" i="4"/>
  <c r="P51" i="4"/>
  <c r="R51" i="4" s="1"/>
  <c r="H51" i="4"/>
  <c r="H52" i="4" s="1"/>
  <c r="F51" i="4"/>
  <c r="F52" i="4" s="1"/>
  <c r="J51" i="4"/>
  <c r="J52" i="4" s="1"/>
  <c r="D51" i="4"/>
  <c r="D52" i="4" s="1"/>
  <c r="Q26" i="4"/>
  <c r="P25" i="4"/>
  <c r="J25" i="4"/>
  <c r="J26" i="4" s="1"/>
  <c r="H25" i="4"/>
  <c r="H26" i="4" s="1"/>
  <c r="F25" i="4"/>
  <c r="F26" i="4" s="1"/>
  <c r="D25" i="4"/>
  <c r="D26" i="4" s="1"/>
  <c r="R25" i="4" l="1"/>
  <c r="S51" i="4"/>
  <c r="T51" i="4" s="1"/>
  <c r="U51" i="4" s="1"/>
  <c r="S25" i="4"/>
  <c r="T455" i="4"/>
  <c r="U455" i="4" s="1"/>
  <c r="B63" i="4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87" i="4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44" i="4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8" i="4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92" i="4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68" i="4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160" i="4" l="1"/>
  <c r="B161" i="4" s="1"/>
  <c r="B162" i="4" s="1"/>
  <c r="B163" i="4" s="1"/>
  <c r="B164" i="4" s="1"/>
  <c r="B165" i="4" s="1"/>
  <c r="B166" i="4" s="1"/>
  <c r="B167" i="4" s="1"/>
  <c r="B188" i="4"/>
  <c r="B189" i="4" s="1"/>
  <c r="B190" i="4" s="1"/>
  <c r="B191" i="4" s="1"/>
  <c r="B138" i="4"/>
  <c r="B139" i="4" s="1"/>
  <c r="B79" i="4"/>
  <c r="B80" i="4" s="1"/>
  <c r="B81" i="4" s="1"/>
  <c r="B82" i="4" s="1"/>
  <c r="B83" i="4" s="1"/>
  <c r="B84" i="4" s="1"/>
  <c r="B85" i="4" s="1"/>
  <c r="B86" i="4" s="1"/>
  <c r="B696" i="4"/>
  <c r="B697" i="4" s="1"/>
  <c r="B698" i="4" s="1"/>
  <c r="B699" i="4" s="1"/>
  <c r="B700" i="4" s="1"/>
  <c r="B701" i="4" s="1"/>
  <c r="B702" i="4" s="1"/>
  <c r="B703" i="4"/>
  <c r="B704" i="4" s="1"/>
  <c r="B705" i="4" s="1"/>
  <c r="B706" i="4" s="1"/>
  <c r="B707" i="4" s="1"/>
  <c r="B708" i="4" s="1"/>
  <c r="B709" i="4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8" i="4"/>
  <c r="B729" i="4" s="1"/>
  <c r="B730" i="4" s="1"/>
  <c r="B731" i="4" s="1"/>
  <c r="B732" i="4" s="1"/>
  <c r="B733" i="4" s="1"/>
  <c r="B734" i="4" s="1"/>
  <c r="B735" i="4" s="1"/>
  <c r="B736" i="4"/>
  <c r="B737" i="4" s="1"/>
  <c r="B738" i="4" s="1"/>
  <c r="B739" i="4" s="1"/>
  <c r="B740" i="4" s="1"/>
  <c r="B741" i="4" s="1"/>
  <c r="B742" i="4" s="1"/>
  <c r="B743" i="4" s="1"/>
  <c r="B744" i="4" s="1"/>
  <c r="B745" i="4" s="1"/>
  <c r="B746" i="4"/>
  <c r="B747" i="4" s="1"/>
  <c r="B748" i="4" s="1"/>
  <c r="B749" i="4" s="1"/>
  <c r="B750" i="4" s="1"/>
  <c r="B751" i="4" s="1"/>
  <c r="B753" i="4"/>
  <c r="B754" i="4" s="1"/>
  <c r="B755" i="4" s="1"/>
  <c r="B727" i="4" l="1"/>
  <c r="B140" i="4"/>
  <c r="B141" i="4" s="1"/>
  <c r="B142" i="4" s="1"/>
  <c r="B143" i="4" s="1"/>
  <c r="Q278" i="4" l="1"/>
  <c r="P277" i="4"/>
  <c r="R277" i="4" s="1"/>
  <c r="S277" i="4" l="1"/>
  <c r="S738" i="4"/>
  <c r="Q741" i="4"/>
  <c r="T277" i="4" l="1"/>
  <c r="U277" i="4" s="1"/>
  <c r="U323" i="4"/>
  <c r="Q743" i="4"/>
  <c r="S742" i="4" s="1"/>
  <c r="Q737" i="4"/>
  <c r="S736" i="4" s="1"/>
  <c r="P331" i="4"/>
  <c r="P329" i="4"/>
  <c r="R329" i="4" s="1"/>
  <c r="T329" i="4" s="1"/>
  <c r="S6" i="4"/>
  <c r="S11" i="4"/>
  <c r="S14" i="4"/>
  <c r="S16" i="4"/>
  <c r="Q19" i="4"/>
  <c r="Q22" i="4"/>
  <c r="Q24" i="4"/>
  <c r="Q28" i="4"/>
  <c r="S27" i="4" s="1"/>
  <c r="S29" i="4"/>
  <c r="Q34" i="4"/>
  <c r="Q35" i="4"/>
  <c r="Q37" i="4"/>
  <c r="Q38" i="4"/>
  <c r="Q40" i="4"/>
  <c r="Q41" i="4"/>
  <c r="Q43" i="4"/>
  <c r="Q45" i="4"/>
  <c r="Q47" i="4"/>
  <c r="Q49" i="4"/>
  <c r="Q50" i="4"/>
  <c r="Q54" i="4"/>
  <c r="S53" i="4" s="1"/>
  <c r="Q56" i="4"/>
  <c r="S55" i="4" s="1"/>
  <c r="Q58" i="4"/>
  <c r="S57" i="4" s="1"/>
  <c r="Q60" i="4"/>
  <c r="S59" i="4" s="1"/>
  <c r="Q64" i="4"/>
  <c r="Q65" i="4"/>
  <c r="Q67" i="4"/>
  <c r="Q68" i="4"/>
  <c r="Q70" i="4"/>
  <c r="Q71" i="4"/>
  <c r="Q73" i="4"/>
  <c r="Q75" i="4"/>
  <c r="S74" i="4" s="1"/>
  <c r="Q77" i="4"/>
  <c r="Q78" i="4"/>
  <c r="S81" i="4"/>
  <c r="Q84" i="4"/>
  <c r="S83" i="4" s="1"/>
  <c r="Q88" i="4"/>
  <c r="Q89" i="4"/>
  <c r="Q91" i="4"/>
  <c r="Q92" i="4"/>
  <c r="Q94" i="4"/>
  <c r="Q96" i="4"/>
  <c r="S99" i="4"/>
  <c r="Q102" i="4"/>
  <c r="Q103" i="4"/>
  <c r="Q105" i="4"/>
  <c r="S104" i="4" s="1"/>
  <c r="Q107" i="4"/>
  <c r="S106" i="4" s="1"/>
  <c r="Q109" i="4"/>
  <c r="S108" i="4" s="1"/>
  <c r="Q113" i="4"/>
  <c r="Q114" i="4"/>
  <c r="Q116" i="4"/>
  <c r="Q117" i="4"/>
  <c r="Q119" i="4"/>
  <c r="Q120" i="4"/>
  <c r="Q122" i="4"/>
  <c r="Q124" i="4"/>
  <c r="S123" i="4" s="1"/>
  <c r="Q126" i="4"/>
  <c r="S125" i="4" s="1"/>
  <c r="Q128" i="4"/>
  <c r="S127" i="4" s="1"/>
  <c r="Q130" i="4"/>
  <c r="S129" i="4" s="1"/>
  <c r="Q132" i="4"/>
  <c r="S131" i="4" s="1"/>
  <c r="Q134" i="4"/>
  <c r="Q135" i="4"/>
  <c r="Q137" i="4"/>
  <c r="S136" i="4" s="1"/>
  <c r="Q145" i="4"/>
  <c r="Q146" i="4"/>
  <c r="Q148" i="4"/>
  <c r="Q149" i="4"/>
  <c r="Q151" i="4"/>
  <c r="Q152" i="4"/>
  <c r="Q154" i="4"/>
  <c r="Q156" i="4"/>
  <c r="Q157" i="4"/>
  <c r="Q159" i="4"/>
  <c r="S158" i="4" s="1"/>
  <c r="Q163" i="4"/>
  <c r="S162" i="4" s="1"/>
  <c r="Q165" i="4"/>
  <c r="S164" i="4" s="1"/>
  <c r="Q169" i="4"/>
  <c r="Q170" i="4"/>
  <c r="Q172" i="4"/>
  <c r="Q173" i="4"/>
  <c r="Q175" i="4"/>
  <c r="Q176" i="4"/>
  <c r="Q178" i="4"/>
  <c r="Q180" i="4"/>
  <c r="S179" i="4" s="1"/>
  <c r="Q182" i="4"/>
  <c r="Q183" i="4"/>
  <c r="Q185" i="4"/>
  <c r="S184" i="4" s="1"/>
  <c r="Q187" i="4"/>
  <c r="S186" i="4" s="1"/>
  <c r="Q193" i="4"/>
  <c r="Q194" i="4"/>
  <c r="Q196" i="4"/>
  <c r="Q197" i="4"/>
  <c r="Q199" i="4"/>
  <c r="Q200" i="4"/>
  <c r="Q202" i="4"/>
  <c r="Q204" i="4"/>
  <c r="Q206" i="4"/>
  <c r="S205" i="4" s="1"/>
  <c r="Q208" i="4"/>
  <c r="Q209" i="4"/>
  <c r="Q211" i="4"/>
  <c r="Q213" i="4"/>
  <c r="Q215" i="4"/>
  <c r="Q221" i="4"/>
  <c r="Q222" i="4"/>
  <c r="Q224" i="4"/>
  <c r="Q225" i="4"/>
  <c r="Q227" i="4"/>
  <c r="Q228" i="4"/>
  <c r="Q230" i="4"/>
  <c r="Q232" i="4"/>
  <c r="Q234" i="4"/>
  <c r="Q235" i="4"/>
  <c r="Q237" i="4"/>
  <c r="S236" i="4" s="1"/>
  <c r="Q239" i="4"/>
  <c r="S238" i="4" s="1"/>
  <c r="Q241" i="4"/>
  <c r="S240" i="4" s="1"/>
  <c r="Q247" i="4"/>
  <c r="Q248" i="4"/>
  <c r="Q250" i="4"/>
  <c r="Q251" i="4"/>
  <c r="Q253" i="4"/>
  <c r="Q254" i="4"/>
  <c r="Q256" i="4"/>
  <c r="Q258" i="4"/>
  <c r="Q260" i="4"/>
  <c r="Q261" i="4"/>
  <c r="Q263" i="4"/>
  <c r="Q269" i="4"/>
  <c r="Q270" i="4"/>
  <c r="Q272" i="4"/>
  <c r="Q273" i="4"/>
  <c r="Q275" i="4"/>
  <c r="Q276" i="4"/>
  <c r="Q280" i="4"/>
  <c r="Q282" i="4"/>
  <c r="Q283" i="4"/>
  <c r="Q285" i="4"/>
  <c r="S284" i="4" s="1"/>
  <c r="Q287" i="4"/>
  <c r="Q289" i="4"/>
  <c r="Q291" i="4"/>
  <c r="Q295" i="4"/>
  <c r="Q296" i="4"/>
  <c r="Q352" i="4"/>
  <c r="S351" i="4" s="1"/>
  <c r="Q356" i="4"/>
  <c r="Q358" i="4"/>
  <c r="S359" i="4"/>
  <c r="Q379" i="4"/>
  <c r="Q380" i="4"/>
  <c r="Q381" i="4"/>
  <c r="Q382" i="4"/>
  <c r="Q383" i="4"/>
  <c r="Q384" i="4"/>
  <c r="S385" i="4"/>
  <c r="S387" i="4"/>
  <c r="Q432" i="4"/>
  <c r="S431" i="4" s="1"/>
  <c r="Q434" i="4"/>
  <c r="S433" i="4" s="1"/>
  <c r="Q436" i="4"/>
  <c r="S435" i="4" s="1"/>
  <c r="Q438" i="4"/>
  <c r="S437" i="4" s="1"/>
  <c r="Q442" i="4"/>
  <c r="S441" i="4" s="1"/>
  <c r="Q444" i="4"/>
  <c r="S443" i="4" s="1"/>
  <c r="Q446" i="4"/>
  <c r="S445" i="4" s="1"/>
  <c r="Q448" i="4"/>
  <c r="S447" i="4" s="1"/>
  <c r="Q450" i="4"/>
  <c r="S449" i="4" s="1"/>
  <c r="Q452" i="4"/>
  <c r="S451" i="4" s="1"/>
  <c r="Q454" i="4"/>
  <c r="S453" i="4" s="1"/>
  <c r="Q458" i="4"/>
  <c r="S457" i="4" s="1"/>
  <c r="Q460" i="4"/>
  <c r="S459" i="4" s="1"/>
  <c r="Q464" i="4"/>
  <c r="S463" i="4" s="1"/>
  <c r="Q466" i="4"/>
  <c r="S465" i="4" s="1"/>
  <c r="Q468" i="4"/>
  <c r="S467" i="4" s="1"/>
  <c r="Q470" i="4"/>
  <c r="S469" i="4" s="1"/>
  <c r="Q478" i="4"/>
  <c r="S477" i="4" s="1"/>
  <c r="Q480" i="4"/>
  <c r="S479" i="4" s="1"/>
  <c r="Q484" i="4"/>
  <c r="S483" i="4" s="1"/>
  <c r="Q486" i="4"/>
  <c r="S485" i="4" s="1"/>
  <c r="Q488" i="4"/>
  <c r="S487" i="4" s="1"/>
  <c r="Q490" i="4"/>
  <c r="S489" i="4" s="1"/>
  <c r="Q492" i="4"/>
  <c r="S491" i="4" s="1"/>
  <c r="Q494" i="4"/>
  <c r="S493" i="4" s="1"/>
  <c r="Q496" i="4"/>
  <c r="S495" i="4" s="1"/>
  <c r="Q498" i="4"/>
  <c r="S497" i="4" s="1"/>
  <c r="Q503" i="4"/>
  <c r="Q505" i="4"/>
  <c r="Q506" i="4"/>
  <c r="Q508" i="4"/>
  <c r="Q509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3" i="4"/>
  <c r="Q536" i="4"/>
  <c r="S535" i="4" s="1"/>
  <c r="Q537" i="4"/>
  <c r="Q539" i="4"/>
  <c r="Q541" i="4"/>
  <c r="Q542" i="4"/>
  <c r="Q543" i="4"/>
  <c r="Q544" i="4"/>
  <c r="Q546" i="4"/>
  <c r="S545" i="4" s="1"/>
  <c r="Q554" i="4"/>
  <c r="S553" i="4" s="1"/>
  <c r="Q555" i="4"/>
  <c r="Q556" i="4"/>
  <c r="Q557" i="4"/>
  <c r="Q559" i="4"/>
  <c r="S558" i="4" s="1"/>
  <c r="Q563" i="4"/>
  <c r="S562" i="4" s="1"/>
  <c r="Q565" i="4"/>
  <c r="S564" i="4" s="1"/>
  <c r="Q571" i="4"/>
  <c r="S570" i="4" s="1"/>
  <c r="Q573" i="4"/>
  <c r="S572" i="4" s="1"/>
  <c r="Q575" i="4"/>
  <c r="S574" i="4" s="1"/>
  <c r="Q579" i="4"/>
  <c r="S578" i="4" s="1"/>
  <c r="Q581" i="4"/>
  <c r="Q582" i="4"/>
  <c r="Q586" i="4"/>
  <c r="S585" i="4" s="1"/>
  <c r="Q588" i="4"/>
  <c r="S587" i="4" s="1"/>
  <c r="Q590" i="4"/>
  <c r="S589" i="4" s="1"/>
  <c r="Q592" i="4"/>
  <c r="S591" i="4" s="1"/>
  <c r="Q594" i="4"/>
  <c r="S593" i="4" s="1"/>
  <c r="Q596" i="4"/>
  <c r="S595" i="4" s="1"/>
  <c r="Q598" i="4"/>
  <c r="S597" i="4" s="1"/>
  <c r="Q600" i="4"/>
  <c r="S599" i="4" s="1"/>
  <c r="Q602" i="4"/>
  <c r="S601" i="4" s="1"/>
  <c r="Q604" i="4"/>
  <c r="S603" i="4" s="1"/>
  <c r="Q606" i="4"/>
  <c r="Q607" i="4"/>
  <c r="Q608" i="4"/>
  <c r="Q609" i="4"/>
  <c r="Q610" i="4"/>
  <c r="Q611" i="4"/>
  <c r="Q612" i="4"/>
  <c r="Q613" i="4"/>
  <c r="Q614" i="4"/>
  <c r="S618" i="4"/>
  <c r="S620" i="4"/>
  <c r="S624" i="4"/>
  <c r="T624" i="4" s="1"/>
  <c r="S643" i="4"/>
  <c r="S654" i="4"/>
  <c r="S661" i="4"/>
  <c r="T661" i="4" s="1"/>
  <c r="U661" i="4" s="1"/>
  <c r="S670" i="4"/>
  <c r="S682" i="4"/>
  <c r="S690" i="4"/>
  <c r="Q697" i="4"/>
  <c r="Q704" i="4"/>
  <c r="S703" i="4" s="1"/>
  <c r="Q706" i="4"/>
  <c r="S705" i="4" s="1"/>
  <c r="Q710" i="4"/>
  <c r="Q711" i="4"/>
  <c r="Q713" i="4"/>
  <c r="Q714" i="4"/>
  <c r="Q715" i="4"/>
  <c r="Q716" i="4"/>
  <c r="Q717" i="4"/>
  <c r="Q729" i="4"/>
  <c r="S728" i="4" s="1"/>
  <c r="Q731" i="4"/>
  <c r="S730" i="4" s="1"/>
  <c r="Q733" i="4"/>
  <c r="S732" i="4" s="1"/>
  <c r="Q747" i="4"/>
  <c r="S746" i="4" s="1"/>
  <c r="Q749" i="4"/>
  <c r="S748" i="4" s="1"/>
  <c r="Q751" i="4"/>
  <c r="S750" i="4" s="1"/>
  <c r="Q32" i="4"/>
  <c r="S31" i="4" s="1"/>
  <c r="Q62" i="4"/>
  <c r="S61" i="4" s="1"/>
  <c r="Q86" i="4"/>
  <c r="S85" i="4" s="1"/>
  <c r="Q111" i="4"/>
  <c r="S110" i="4" s="1"/>
  <c r="S375" i="4"/>
  <c r="S389" i="4"/>
  <c r="S391" i="4"/>
  <c r="S393" i="4"/>
  <c r="S395" i="4"/>
  <c r="S397" i="4"/>
  <c r="S399" i="4"/>
  <c r="S401" i="4"/>
  <c r="S403" i="4"/>
  <c r="S407" i="4"/>
  <c r="Q757" i="4"/>
  <c r="S756" i="4" s="1"/>
  <c r="Q298" i="4"/>
  <c r="Q615" i="4"/>
  <c r="S740" i="4"/>
  <c r="P710" i="4"/>
  <c r="P711" i="4"/>
  <c r="P709" i="4"/>
  <c r="P713" i="4"/>
  <c r="P714" i="4"/>
  <c r="P712" i="4"/>
  <c r="P715" i="4"/>
  <c r="R715" i="4" s="1"/>
  <c r="P726" i="4"/>
  <c r="P16" i="4"/>
  <c r="R16" i="4" s="1"/>
  <c r="P8" i="4"/>
  <c r="R8" i="4" s="1"/>
  <c r="P131" i="4"/>
  <c r="R131" i="4" s="1"/>
  <c r="P158" i="4"/>
  <c r="R158" i="4" s="1"/>
  <c r="P179" i="4"/>
  <c r="R179" i="4" s="1"/>
  <c r="P358" i="4"/>
  <c r="P360" i="4"/>
  <c r="P362" i="4"/>
  <c r="P363" i="4"/>
  <c r="P365" i="4"/>
  <c r="P366" i="4"/>
  <c r="P368" i="4"/>
  <c r="P370" i="4"/>
  <c r="P372" i="4"/>
  <c r="P374" i="4"/>
  <c r="P375" i="4"/>
  <c r="P376" i="4"/>
  <c r="P378" i="4"/>
  <c r="P380" i="4"/>
  <c r="P382" i="4"/>
  <c r="P384" i="4"/>
  <c r="P386" i="4"/>
  <c r="P389" i="4"/>
  <c r="R389" i="4" s="1"/>
  <c r="P395" i="4"/>
  <c r="R395" i="4" s="1"/>
  <c r="P401" i="4"/>
  <c r="R401" i="4" s="1"/>
  <c r="P403" i="4"/>
  <c r="R403" i="4" s="1"/>
  <c r="P407" i="4"/>
  <c r="R407" i="4" s="1"/>
  <c r="P432" i="4"/>
  <c r="P434" i="4"/>
  <c r="P436" i="4"/>
  <c r="P438" i="4"/>
  <c r="P442" i="4"/>
  <c r="P444" i="4"/>
  <c r="P458" i="4"/>
  <c r="P460" i="4"/>
  <c r="P464" i="4"/>
  <c r="P466" i="4"/>
  <c r="P468" i="4"/>
  <c r="P470" i="4"/>
  <c r="P478" i="4"/>
  <c r="P480" i="4"/>
  <c r="P484" i="4"/>
  <c r="P486" i="4"/>
  <c r="P488" i="4"/>
  <c r="P490" i="4"/>
  <c r="P494" i="4"/>
  <c r="P496" i="4"/>
  <c r="P498" i="4"/>
  <c r="P502" i="4"/>
  <c r="P532" i="4"/>
  <c r="P534" i="4"/>
  <c r="P538" i="4"/>
  <c r="P552" i="4"/>
  <c r="P554" i="4"/>
  <c r="P556" i="4"/>
  <c r="P563" i="4"/>
  <c r="P571" i="4"/>
  <c r="P575" i="4"/>
  <c r="P579" i="4"/>
  <c r="P581" i="4"/>
  <c r="P588" i="4"/>
  <c r="P590" i="4"/>
  <c r="P592" i="4"/>
  <c r="P594" i="4"/>
  <c r="P596" i="4"/>
  <c r="P598" i="4"/>
  <c r="P600" i="4"/>
  <c r="P602" i="4"/>
  <c r="P604" i="4"/>
  <c r="P606" i="4"/>
  <c r="P704" i="4"/>
  <c r="P706" i="4"/>
  <c r="P729" i="4"/>
  <c r="P731" i="4"/>
  <c r="P733" i="4"/>
  <c r="P737" i="4"/>
  <c r="P739" i="4"/>
  <c r="P741" i="4"/>
  <c r="P743" i="4"/>
  <c r="P745" i="4"/>
  <c r="P14" i="4"/>
  <c r="R14" i="4" s="1"/>
  <c r="P18" i="4"/>
  <c r="R18" i="4" s="1"/>
  <c r="P21" i="4"/>
  <c r="P29" i="4"/>
  <c r="R29" i="4" s="1"/>
  <c r="P31" i="4"/>
  <c r="R31" i="4" s="1"/>
  <c r="P33" i="4"/>
  <c r="R33" i="4" s="1"/>
  <c r="P42" i="4"/>
  <c r="R42" i="4" s="1"/>
  <c r="P44" i="4"/>
  <c r="R44" i="4" s="1"/>
  <c r="P46" i="4"/>
  <c r="R46" i="4" s="1"/>
  <c r="P55" i="4"/>
  <c r="R55" i="4" s="1"/>
  <c r="P63" i="4"/>
  <c r="R63" i="4" s="1"/>
  <c r="P66" i="4"/>
  <c r="R66" i="4" s="1"/>
  <c r="P69" i="4"/>
  <c r="R69" i="4" s="1"/>
  <c r="P76" i="4"/>
  <c r="R76" i="4" s="1"/>
  <c r="P83" i="4"/>
  <c r="P87" i="4"/>
  <c r="P90" i="4"/>
  <c r="R90" i="4" s="1"/>
  <c r="P101" i="4"/>
  <c r="R101" i="4" s="1"/>
  <c r="P104" i="4"/>
  <c r="R104" i="4" s="1"/>
  <c r="P192" i="4"/>
  <c r="R192" i="4" s="1"/>
  <c r="P233" i="4"/>
  <c r="R233" i="4" s="1"/>
  <c r="P236" i="4"/>
  <c r="R236" i="4" s="1"/>
  <c r="P238" i="4"/>
  <c r="R238" i="4" s="1"/>
  <c r="P3" i="4"/>
  <c r="P6" i="4"/>
  <c r="R6" i="4" s="1"/>
  <c r="P11" i="4"/>
  <c r="R11" i="4" s="1"/>
  <c r="P23" i="4"/>
  <c r="R27" i="4"/>
  <c r="P36" i="4"/>
  <c r="R36" i="4" s="1"/>
  <c r="P39" i="4"/>
  <c r="R39" i="4" s="1"/>
  <c r="P48" i="4"/>
  <c r="R48" i="4" s="1"/>
  <c r="R53" i="4"/>
  <c r="P57" i="4"/>
  <c r="R57" i="4" s="1"/>
  <c r="P59" i="4"/>
  <c r="R59" i="4" s="1"/>
  <c r="P61" i="4"/>
  <c r="R61" i="4" s="1"/>
  <c r="P72" i="4"/>
  <c r="R72" i="4" s="1"/>
  <c r="P74" i="4"/>
  <c r="R74" i="4" s="1"/>
  <c r="P85" i="4"/>
  <c r="P93" i="4"/>
  <c r="R93" i="4" s="1"/>
  <c r="P95" i="4"/>
  <c r="R95" i="4" s="1"/>
  <c r="P106" i="4"/>
  <c r="R106" i="4" s="1"/>
  <c r="P108" i="4"/>
  <c r="R108" i="4" s="1"/>
  <c r="P110" i="4"/>
  <c r="R110" i="4" s="1"/>
  <c r="P112" i="4"/>
  <c r="R112" i="4" s="1"/>
  <c r="P115" i="4"/>
  <c r="R115" i="4" s="1"/>
  <c r="P118" i="4"/>
  <c r="R118" i="4" s="1"/>
  <c r="P121" i="4"/>
  <c r="R121" i="4" s="1"/>
  <c r="P123" i="4"/>
  <c r="R123" i="4" s="1"/>
  <c r="P125" i="4"/>
  <c r="R125" i="4" s="1"/>
  <c r="P127" i="4"/>
  <c r="R127" i="4" s="1"/>
  <c r="P129" i="4"/>
  <c r="R129" i="4" s="1"/>
  <c r="P133" i="4"/>
  <c r="R133" i="4" s="1"/>
  <c r="P136" i="4"/>
  <c r="R136" i="4" s="1"/>
  <c r="P144" i="4"/>
  <c r="R144" i="4" s="1"/>
  <c r="P147" i="4"/>
  <c r="R147" i="4" s="1"/>
  <c r="P150" i="4"/>
  <c r="R150" i="4" s="1"/>
  <c r="P153" i="4"/>
  <c r="R153" i="4" s="1"/>
  <c r="P155" i="4"/>
  <c r="R155" i="4" s="1"/>
  <c r="P162" i="4"/>
  <c r="R162" i="4" s="1"/>
  <c r="P164" i="4"/>
  <c r="R164" i="4" s="1"/>
  <c r="P166" i="4"/>
  <c r="R166" i="4" s="1"/>
  <c r="P168" i="4"/>
  <c r="R168" i="4" s="1"/>
  <c r="P171" i="4"/>
  <c r="R171" i="4" s="1"/>
  <c r="P174" i="4"/>
  <c r="R174" i="4" s="1"/>
  <c r="P177" i="4"/>
  <c r="R177" i="4" s="1"/>
  <c r="P181" i="4"/>
  <c r="R181" i="4" s="1"/>
  <c r="P184" i="4"/>
  <c r="R184" i="4" s="1"/>
  <c r="P186" i="4"/>
  <c r="R186" i="4" s="1"/>
  <c r="P195" i="4"/>
  <c r="R195" i="4" s="1"/>
  <c r="P198" i="4"/>
  <c r="R198" i="4" s="1"/>
  <c r="R201" i="4"/>
  <c r="R203" i="4"/>
  <c r="R205" i="4"/>
  <c r="P207" i="4"/>
  <c r="R207" i="4" s="1"/>
  <c r="P210" i="4"/>
  <c r="R210" i="4" s="1"/>
  <c r="P212" i="4"/>
  <c r="R212" i="4" s="1"/>
  <c r="P214" i="4"/>
  <c r="R214" i="4" s="1"/>
  <c r="P220" i="4"/>
  <c r="R220" i="4" s="1"/>
  <c r="P223" i="4"/>
  <c r="R223" i="4" s="1"/>
  <c r="P226" i="4"/>
  <c r="R226" i="4" s="1"/>
  <c r="P229" i="4"/>
  <c r="R229" i="4" s="1"/>
  <c r="P231" i="4"/>
  <c r="R231" i="4" s="1"/>
  <c r="P240" i="4"/>
  <c r="R240" i="4" s="1"/>
  <c r="P246" i="4"/>
  <c r="R246" i="4" s="1"/>
  <c r="P249" i="4"/>
  <c r="R249" i="4" s="1"/>
  <c r="P252" i="4"/>
  <c r="R252" i="4" s="1"/>
  <c r="P255" i="4"/>
  <c r="R255" i="4" s="1"/>
  <c r="P257" i="4"/>
  <c r="R257" i="4" s="1"/>
  <c r="P259" i="4"/>
  <c r="R259" i="4" s="1"/>
  <c r="P262" i="4"/>
  <c r="R262" i="4" s="1"/>
  <c r="P266" i="4"/>
  <c r="R266" i="4" s="1"/>
  <c r="P268" i="4"/>
  <c r="R268" i="4" s="1"/>
  <c r="P271" i="4"/>
  <c r="R271" i="4" s="1"/>
  <c r="P274" i="4"/>
  <c r="R274" i="4" s="1"/>
  <c r="P279" i="4"/>
  <c r="R279" i="4" s="1"/>
  <c r="P281" i="4"/>
  <c r="R281" i="4" s="1"/>
  <c r="P284" i="4"/>
  <c r="R284" i="4" s="1"/>
  <c r="P286" i="4"/>
  <c r="R286" i="4" s="1"/>
  <c r="P288" i="4"/>
  <c r="R288" i="4" s="1"/>
  <c r="P290" i="4"/>
  <c r="R290" i="4" s="1"/>
  <c r="P294" i="4"/>
  <c r="R294" i="4" s="1"/>
  <c r="P297" i="4"/>
  <c r="R297" i="4" s="1"/>
  <c r="P299" i="4"/>
  <c r="R299" i="4" s="1"/>
  <c r="R302" i="4"/>
  <c r="R305" i="4"/>
  <c r="R308" i="4"/>
  <c r="R310" i="4"/>
  <c r="R313" i="4"/>
  <c r="R315" i="4"/>
  <c r="R317" i="4"/>
  <c r="T317" i="4" s="1"/>
  <c r="P333" i="4"/>
  <c r="R333" i="4" s="1"/>
  <c r="P336" i="4"/>
  <c r="R336" i="4" s="1"/>
  <c r="T336" i="4" s="1"/>
  <c r="P339" i="4"/>
  <c r="R339" i="4" s="1"/>
  <c r="P347" i="4"/>
  <c r="R347" i="4" s="1"/>
  <c r="P349" i="4"/>
  <c r="R349" i="4" s="1"/>
  <c r="P351" i="4"/>
  <c r="P353" i="4"/>
  <c r="P355" i="4"/>
  <c r="P357" i="4"/>
  <c r="P359" i="4"/>
  <c r="P361" i="4"/>
  <c r="P364" i="4"/>
  <c r="P367" i="4"/>
  <c r="P369" i="4"/>
  <c r="P371" i="4"/>
  <c r="P373" i="4"/>
  <c r="P377" i="4"/>
  <c r="P379" i="4"/>
  <c r="P381" i="4"/>
  <c r="P383" i="4"/>
  <c r="P385" i="4"/>
  <c r="P387" i="4"/>
  <c r="R387" i="4" s="1"/>
  <c r="P431" i="4"/>
  <c r="P433" i="4"/>
  <c r="P435" i="4"/>
  <c r="P437" i="4"/>
  <c r="P439" i="4"/>
  <c r="P440" i="4"/>
  <c r="P441" i="4"/>
  <c r="P443" i="4"/>
  <c r="P445" i="4"/>
  <c r="P459" i="4"/>
  <c r="P461" i="4"/>
  <c r="P462" i="4"/>
  <c r="P463" i="4"/>
  <c r="P465" i="4"/>
  <c r="P467" i="4"/>
  <c r="P469" i="4"/>
  <c r="P475" i="4"/>
  <c r="P476" i="4"/>
  <c r="P477" i="4"/>
  <c r="P479" i="4"/>
  <c r="P481" i="4"/>
  <c r="R481" i="4" s="1"/>
  <c r="T481" i="4" s="1"/>
  <c r="P483" i="4"/>
  <c r="P485" i="4"/>
  <c r="P487" i="4"/>
  <c r="P489" i="4"/>
  <c r="P491" i="4"/>
  <c r="R491" i="4" s="1"/>
  <c r="P493" i="4"/>
  <c r="P495" i="4"/>
  <c r="P497" i="4"/>
  <c r="P499" i="4"/>
  <c r="P500" i="4"/>
  <c r="P501" i="4"/>
  <c r="P504" i="4"/>
  <c r="R504" i="4" s="1"/>
  <c r="P507" i="4"/>
  <c r="R507" i="4" s="1"/>
  <c r="P510" i="4"/>
  <c r="R510" i="4" s="1"/>
  <c r="P513" i="4"/>
  <c r="R513" i="4" s="1"/>
  <c r="P516" i="4"/>
  <c r="P519" i="4"/>
  <c r="P522" i="4"/>
  <c r="P525" i="4"/>
  <c r="P528" i="4"/>
  <c r="P531" i="4"/>
  <c r="P533" i="4"/>
  <c r="P535" i="4"/>
  <c r="R535" i="4" s="1"/>
  <c r="P537" i="4"/>
  <c r="P540" i="4"/>
  <c r="R540" i="4" s="1"/>
  <c r="P543" i="4"/>
  <c r="P545" i="4"/>
  <c r="R545" i="4" s="1"/>
  <c r="P553" i="4"/>
  <c r="P555" i="4"/>
  <c r="P558" i="4"/>
  <c r="P562" i="4"/>
  <c r="P564" i="4"/>
  <c r="R564" i="4" s="1"/>
  <c r="P570" i="4"/>
  <c r="P572" i="4"/>
  <c r="R572" i="4" s="1"/>
  <c r="P574" i="4"/>
  <c r="P576" i="4"/>
  <c r="P577" i="4"/>
  <c r="P578" i="4"/>
  <c r="P580" i="4"/>
  <c r="P585" i="4"/>
  <c r="R585" i="4" s="1"/>
  <c r="P587" i="4"/>
  <c r="P589" i="4"/>
  <c r="P591" i="4"/>
  <c r="P593" i="4"/>
  <c r="P595" i="4"/>
  <c r="P597" i="4"/>
  <c r="P599" i="4"/>
  <c r="P601" i="4"/>
  <c r="P603" i="4"/>
  <c r="P605" i="4"/>
  <c r="P608" i="4"/>
  <c r="R608" i="4" s="1"/>
  <c r="P610" i="4"/>
  <c r="R610" i="4" s="1"/>
  <c r="R612" i="4"/>
  <c r="R614" i="4"/>
  <c r="P616" i="4"/>
  <c r="P696" i="4"/>
  <c r="P702" i="4"/>
  <c r="R701" i="4" s="1"/>
  <c r="P703" i="4"/>
  <c r="P705" i="4"/>
  <c r="P707" i="4"/>
  <c r="P708" i="4"/>
  <c r="P728" i="4"/>
  <c r="R728" i="4" s="1"/>
  <c r="T728" i="4" s="1"/>
  <c r="U728" i="4" s="1"/>
  <c r="P730" i="4"/>
  <c r="R730" i="4" s="1"/>
  <c r="T730" i="4" s="1"/>
  <c r="U730" i="4" s="1"/>
  <c r="P732" i="4"/>
  <c r="R732" i="4" s="1"/>
  <c r="T732" i="4" s="1"/>
  <c r="U732" i="4" s="1"/>
  <c r="P734" i="4"/>
  <c r="P735" i="4"/>
  <c r="P736" i="4"/>
  <c r="P738" i="4"/>
  <c r="P740" i="4"/>
  <c r="P742" i="4"/>
  <c r="R742" i="4" s="1"/>
  <c r="P744" i="4"/>
  <c r="R744" i="4" s="1"/>
  <c r="T744" i="4" s="1"/>
  <c r="U744" i="4" s="1"/>
  <c r="P746" i="4"/>
  <c r="R746" i="4" s="1"/>
  <c r="P748" i="4"/>
  <c r="R748" i="4" s="1"/>
  <c r="P750" i="4"/>
  <c r="R750" i="4" s="1"/>
  <c r="P752" i="4"/>
  <c r="R752" i="4" s="1"/>
  <c r="P756" i="4"/>
  <c r="R756" i="4" s="1"/>
  <c r="T756" i="4" s="1"/>
  <c r="P760" i="4"/>
  <c r="R760" i="4" s="1"/>
  <c r="T760" i="4" s="1"/>
  <c r="W760" i="4" s="1"/>
  <c r="R393" i="4"/>
  <c r="R399" i="4"/>
  <c r="R397" i="4"/>
  <c r="R391" i="4"/>
  <c r="S622" i="4"/>
  <c r="D3" i="4"/>
  <c r="D4" i="4" s="1"/>
  <c r="D5" i="4" s="1"/>
  <c r="D6" i="4" s="1"/>
  <c r="D7" i="4" s="1"/>
  <c r="D155" i="4"/>
  <c r="D156" i="4" s="1"/>
  <c r="D157" i="4" s="1"/>
  <c r="D744" i="4"/>
  <c r="D745" i="4" s="1"/>
  <c r="B431" i="4"/>
  <c r="B432" i="4" s="1"/>
  <c r="B433" i="4" s="1"/>
  <c r="B434" i="4" s="1"/>
  <c r="J44" i="4"/>
  <c r="J45" i="4" s="1"/>
  <c r="H44" i="4"/>
  <c r="H45" i="4" s="1"/>
  <c r="F44" i="4"/>
  <c r="F45" i="4" s="1"/>
  <c r="J18" i="4"/>
  <c r="J19" i="4" s="1"/>
  <c r="J20" i="4" s="1"/>
  <c r="F18" i="4"/>
  <c r="F19" i="4" s="1"/>
  <c r="F20" i="4" s="1"/>
  <c r="F744" i="4"/>
  <c r="F745" i="4" s="1"/>
  <c r="J6" i="4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2" i="4"/>
  <c r="J23" i="4"/>
  <c r="J24" i="4" s="1"/>
  <c r="J28" i="4"/>
  <c r="J29" i="4"/>
  <c r="J30" i="4" s="1"/>
  <c r="J31" i="4"/>
  <c r="J32" i="4" s="1"/>
  <c r="J33" i="4"/>
  <c r="J34" i="4" s="1"/>
  <c r="J35" i="4" s="1"/>
  <c r="J36" i="4"/>
  <c r="J37" i="4" s="1"/>
  <c r="J38" i="4" s="1"/>
  <c r="J39" i="4"/>
  <c r="J40" i="4" s="1"/>
  <c r="J41" i="4" s="1"/>
  <c r="J42" i="4"/>
  <c r="J43" i="4" s="1"/>
  <c r="J47" i="4"/>
  <c r="J48" i="4"/>
  <c r="J49" i="4" s="1"/>
  <c r="J50" i="4" s="1"/>
  <c r="J54" i="4"/>
  <c r="J55" i="4"/>
  <c r="J56" i="4" s="1"/>
  <c r="J57" i="4"/>
  <c r="J58" i="4" s="1"/>
  <c r="J59" i="4"/>
  <c r="J60" i="4" s="1"/>
  <c r="J62" i="4"/>
  <c r="J63" i="4"/>
  <c r="J64" i="4" s="1"/>
  <c r="J65" i="4" s="1"/>
  <c r="J66" i="4"/>
  <c r="J67" i="4" s="1"/>
  <c r="J68" i="4" s="1"/>
  <c r="J69" i="4"/>
  <c r="J70" i="4" s="1"/>
  <c r="J71" i="4" s="1"/>
  <c r="J72" i="4"/>
  <c r="J73" i="4" s="1"/>
  <c r="J74" i="4"/>
  <c r="J75" i="4" s="1"/>
  <c r="J76" i="4"/>
  <c r="J77" i="4" s="1"/>
  <c r="J78" i="4" s="1"/>
  <c r="J86" i="4"/>
  <c r="J87" i="4"/>
  <c r="J88" i="4" s="1"/>
  <c r="J89" i="4" s="1"/>
  <c r="J90" i="4"/>
  <c r="J91" i="4" s="1"/>
  <c r="J92" i="4" s="1"/>
  <c r="J93" i="4"/>
  <c r="J94" i="4" s="1"/>
  <c r="J96" i="4"/>
  <c r="J100" i="4"/>
  <c r="J101" i="4"/>
  <c r="J102" i="4" s="1"/>
  <c r="J103" i="4" s="1"/>
  <c r="J104" i="4"/>
  <c r="J105" i="4" s="1"/>
  <c r="J106" i="4"/>
  <c r="J107" i="4" s="1"/>
  <c r="J108" i="4"/>
  <c r="J109" i="4" s="1"/>
  <c r="J111" i="4"/>
  <c r="J112" i="4"/>
  <c r="J113" i="4" s="1"/>
  <c r="J114" i="4" s="1"/>
  <c r="J115" i="4"/>
  <c r="J116" i="4" s="1"/>
  <c r="J117" i="4" s="1"/>
  <c r="J118" i="4"/>
  <c r="J119" i="4" s="1"/>
  <c r="J120" i="4" s="1"/>
  <c r="J121" i="4"/>
  <c r="J122" i="4" s="1"/>
  <c r="J123" i="4"/>
  <c r="J124" i="4" s="1"/>
  <c r="J125" i="4"/>
  <c r="J126" i="4" s="1"/>
  <c r="J127" i="4"/>
  <c r="J128" i="4" s="1"/>
  <c r="J129" i="4" s="1"/>
  <c r="J130" i="4" s="1"/>
  <c r="J131" i="4"/>
  <c r="J132" i="4" s="1"/>
  <c r="J133" i="4"/>
  <c r="J134" i="4" s="1"/>
  <c r="J135" i="4" s="1"/>
  <c r="J136" i="4"/>
  <c r="J137" i="4" s="1"/>
  <c r="J143" i="4"/>
  <c r="J144" i="4"/>
  <c r="J145" i="4" s="1"/>
  <c r="J146" i="4" s="1"/>
  <c r="J147" i="4"/>
  <c r="J148" i="4" s="1"/>
  <c r="J149" i="4" s="1"/>
  <c r="J150" i="4"/>
  <c r="J151" i="4" s="1"/>
  <c r="J152" i="4" s="1"/>
  <c r="J153" i="4"/>
  <c r="J154" i="4" s="1"/>
  <c r="J155" i="4"/>
  <c r="J156" i="4" s="1"/>
  <c r="J157" i="4" s="1"/>
  <c r="J158" i="4"/>
  <c r="J159" i="4" s="1"/>
  <c r="J163" i="4"/>
  <c r="J164" i="4"/>
  <c r="J165" i="4" s="1"/>
  <c r="J167" i="4"/>
  <c r="J168" i="4"/>
  <c r="J169" i="4" s="1"/>
  <c r="J170" i="4" s="1"/>
  <c r="J171" i="4"/>
  <c r="J172" i="4" s="1"/>
  <c r="J173" i="4" s="1"/>
  <c r="J174" i="4"/>
  <c r="J175" i="4" s="1"/>
  <c r="J176" i="4" s="1"/>
  <c r="J177" i="4"/>
  <c r="J178" i="4" s="1"/>
  <c r="J179" i="4"/>
  <c r="J180" i="4" s="1"/>
  <c r="J181" i="4"/>
  <c r="J182" i="4" s="1"/>
  <c r="J183" i="4" s="1"/>
  <c r="J184" i="4"/>
  <c r="J185" i="4" s="1"/>
  <c r="J186" i="4"/>
  <c r="J187" i="4" s="1"/>
  <c r="J191" i="4"/>
  <c r="J192" i="4"/>
  <c r="J193" i="4" s="1"/>
  <c r="J194" i="4" s="1"/>
  <c r="J195" i="4"/>
  <c r="J196" i="4" s="1"/>
  <c r="J197" i="4" s="1"/>
  <c r="J198" i="4"/>
  <c r="J199" i="4" s="1"/>
  <c r="J200" i="4" s="1"/>
  <c r="J203" i="4"/>
  <c r="J204" i="4" s="1"/>
  <c r="J205" i="4"/>
  <c r="J206" i="4" s="1"/>
  <c r="J207" i="4"/>
  <c r="J208" i="4" s="1"/>
  <c r="J209" i="4" s="1"/>
  <c r="J210" i="4"/>
  <c r="J211" i="4" s="1"/>
  <c r="J213" i="4"/>
  <c r="J214" i="4"/>
  <c r="J215" i="4" s="1"/>
  <c r="J219" i="4"/>
  <c r="J220" i="4"/>
  <c r="J221" i="4" s="1"/>
  <c r="J222" i="4" s="1"/>
  <c r="J223" i="4"/>
  <c r="J224" i="4" s="1"/>
  <c r="J225" i="4" s="1"/>
  <c r="J226" i="4"/>
  <c r="J227" i="4" s="1"/>
  <c r="J228" i="4" s="1"/>
  <c r="J229" i="4"/>
  <c r="J230" i="4" s="1"/>
  <c r="J231" i="4"/>
  <c r="J232" i="4" s="1"/>
  <c r="J233" i="4"/>
  <c r="J234" i="4" s="1"/>
  <c r="J235" i="4" s="1"/>
  <c r="J236" i="4"/>
  <c r="J237" i="4" s="1"/>
  <c r="J238" i="4"/>
  <c r="J239" i="4" s="1"/>
  <c r="J240" i="4"/>
  <c r="J241" i="4" s="1"/>
  <c r="J245" i="4"/>
  <c r="J246" i="4"/>
  <c r="J247" i="4" s="1"/>
  <c r="J248" i="4" s="1"/>
  <c r="J249" i="4"/>
  <c r="J250" i="4" s="1"/>
  <c r="J251" i="4" s="1"/>
  <c r="J252" i="4"/>
  <c r="J253" i="4" s="1"/>
  <c r="J254" i="4" s="1"/>
  <c r="J255" i="4"/>
  <c r="J256" i="4" s="1"/>
  <c r="J257" i="4"/>
  <c r="J258" i="4" s="1"/>
  <c r="J259" i="4"/>
  <c r="J260" i="4" s="1"/>
  <c r="J261" i="4" s="1"/>
  <c r="J262" i="4"/>
  <c r="J263" i="4" s="1"/>
  <c r="J267" i="4"/>
  <c r="J268" i="4"/>
  <c r="J269" i="4" s="1"/>
  <c r="J270" i="4" s="1"/>
  <c r="J271" i="4"/>
  <c r="J272" i="4" s="1"/>
  <c r="J273" i="4" s="1"/>
  <c r="J274" i="4"/>
  <c r="J275" i="4" s="1"/>
  <c r="J276" i="4" s="1"/>
  <c r="J277" i="4" s="1"/>
  <c r="J278" i="4" s="1"/>
  <c r="J280" i="4"/>
  <c r="J281" i="4"/>
  <c r="J282" i="4" s="1"/>
  <c r="J283" i="4" s="1"/>
  <c r="J284" i="4"/>
  <c r="J285" i="4" s="1"/>
  <c r="J286" i="4"/>
  <c r="J287" i="4" s="1"/>
  <c r="J288" i="4"/>
  <c r="J289" i="4" s="1"/>
  <c r="J290" i="4"/>
  <c r="J291" i="4" s="1"/>
  <c r="J295" i="4"/>
  <c r="J296" i="4" s="1"/>
  <c r="J297" i="4"/>
  <c r="J298" i="4" s="1"/>
  <c r="J299" i="4"/>
  <c r="J300" i="4" s="1"/>
  <c r="J301" i="4" s="1"/>
  <c r="J325" i="4"/>
  <c r="J326" i="4" s="1"/>
  <c r="J329" i="4"/>
  <c r="J330" i="4" s="1"/>
  <c r="J353" i="4"/>
  <c r="J354" i="4" s="1"/>
  <c r="J355" i="4"/>
  <c r="J356" i="4" s="1"/>
  <c r="J357" i="4" s="1"/>
  <c r="J358" i="4" s="1"/>
  <c r="J359" i="4"/>
  <c r="J360" i="4" s="1"/>
  <c r="J361" i="4"/>
  <c r="J362" i="4" s="1"/>
  <c r="J363" i="4" s="1"/>
  <c r="J364" i="4"/>
  <c r="J365" i="4" s="1"/>
  <c r="J366" i="4" s="1"/>
  <c r="J367" i="4"/>
  <c r="J368" i="4" s="1"/>
  <c r="J369" i="4"/>
  <c r="J370" i="4" s="1"/>
  <c r="J371" i="4"/>
  <c r="J372" i="4" s="1"/>
  <c r="J373" i="4"/>
  <c r="J382" i="4"/>
  <c r="J383" i="4"/>
  <c r="J384" i="4" s="1"/>
  <c r="J385" i="4"/>
  <c r="J386" i="4" s="1"/>
  <c r="J431" i="4"/>
  <c r="J432" i="4" s="1"/>
  <c r="J433" i="4"/>
  <c r="J434" i="4" s="1"/>
  <c r="J436" i="4"/>
  <c r="J437" i="4"/>
  <c r="J438" i="4" s="1"/>
  <c r="J439" i="4"/>
  <c r="J440" i="4" s="1"/>
  <c r="J441" i="4"/>
  <c r="J442" i="4" s="1"/>
  <c r="J443" i="4"/>
  <c r="J444" i="4" s="1"/>
  <c r="J445" i="4"/>
  <c r="J446" i="4" s="1"/>
  <c r="J447" i="4"/>
  <c r="J448" i="4" s="1"/>
  <c r="J449" i="4" s="1"/>
  <c r="J450" i="4" s="1"/>
  <c r="J451" i="4" s="1"/>
  <c r="J452" i="4" s="1"/>
  <c r="J453" i="4" s="1"/>
  <c r="J454" i="4" s="1"/>
  <c r="J455" i="4" s="1"/>
  <c r="J456" i="4" s="1"/>
  <c r="J458" i="4"/>
  <c r="J459" i="4"/>
  <c r="J460" i="4" s="1"/>
  <c r="J461" i="4"/>
  <c r="J462" i="4" s="1"/>
  <c r="J463" i="4"/>
  <c r="J464" i="4" s="1"/>
  <c r="J465" i="4"/>
  <c r="J466" i="4" s="1"/>
  <c r="J467" i="4"/>
  <c r="J468" i="4" s="1"/>
  <c r="J469" i="4"/>
  <c r="J470" i="4" s="1"/>
  <c r="J476" i="4"/>
  <c r="J481" i="4"/>
  <c r="J482" i="4" s="1"/>
  <c r="J483" i="4"/>
  <c r="J484" i="4" s="1"/>
  <c r="J499" i="4"/>
  <c r="J500" i="4" s="1"/>
  <c r="J501" i="4"/>
  <c r="J502" i="4" s="1"/>
  <c r="J503" i="4" s="1"/>
  <c r="J504" i="4"/>
  <c r="J505" i="4" s="1"/>
  <c r="J506" i="4" s="1"/>
  <c r="J507" i="4"/>
  <c r="J508" i="4" s="1"/>
  <c r="J509" i="4" s="1"/>
  <c r="J510" i="4"/>
  <c r="J511" i="4" s="1"/>
  <c r="J512" i="4" s="1"/>
  <c r="J513" i="4"/>
  <c r="J514" i="4" s="1"/>
  <c r="J516" i="4"/>
  <c r="J517" i="4" s="1"/>
  <c r="J518" i="4" s="1"/>
  <c r="J519" i="4"/>
  <c r="J520" i="4" s="1"/>
  <c r="J521" i="4" s="1"/>
  <c r="J522" i="4"/>
  <c r="J523" i="4" s="1"/>
  <c r="J524" i="4" s="1"/>
  <c r="J525" i="4"/>
  <c r="J526" i="4" s="1"/>
  <c r="J527" i="4" s="1"/>
  <c r="J528" i="4"/>
  <c r="J529" i="4" s="1"/>
  <c r="J530" i="4" s="1"/>
  <c r="J531" i="4"/>
  <c r="J532" i="4" s="1"/>
  <c r="J533" i="4"/>
  <c r="J534" i="4" s="1"/>
  <c r="J535" i="4"/>
  <c r="J536" i="4" s="1"/>
  <c r="J537" i="4"/>
  <c r="J538" i="4" s="1"/>
  <c r="J539" i="4" s="1"/>
  <c r="J540" i="4"/>
  <c r="J541" i="4" s="1"/>
  <c r="J543" i="4"/>
  <c r="J544" i="4" s="1"/>
  <c r="J545" i="4"/>
  <c r="J546" i="4" s="1"/>
  <c r="J552" i="4"/>
  <c r="J553" i="4"/>
  <c r="J554" i="4" s="1"/>
  <c r="J555" i="4"/>
  <c r="J556" i="4" s="1"/>
  <c r="J557" i="4" s="1"/>
  <c r="J558" i="4"/>
  <c r="J559" i="4" s="1"/>
  <c r="J563" i="4"/>
  <c r="J564" i="4"/>
  <c r="J565" i="4" s="1"/>
  <c r="J571" i="4"/>
  <c r="J572" i="4"/>
  <c r="J573" i="4" s="1"/>
  <c r="J574" i="4"/>
  <c r="J575" i="4" s="1"/>
  <c r="J577" i="4"/>
  <c r="J578" i="4"/>
  <c r="J579" i="4" s="1"/>
  <c r="J580" i="4"/>
  <c r="J581" i="4" s="1"/>
  <c r="J582" i="4" s="1"/>
  <c r="J586" i="4"/>
  <c r="J587" i="4"/>
  <c r="J588" i="4" s="1"/>
  <c r="J589" i="4"/>
  <c r="J590" i="4" s="1"/>
  <c r="J591" i="4"/>
  <c r="J592" i="4" s="1"/>
  <c r="J593" i="4"/>
  <c r="J594" i="4" s="1"/>
  <c r="J595" i="4"/>
  <c r="J596" i="4" s="1"/>
  <c r="J599" i="4"/>
  <c r="J600" i="4" s="1"/>
  <c r="J601" i="4"/>
  <c r="J602" i="4" s="1"/>
  <c r="J603" i="4"/>
  <c r="J604" i="4" s="1"/>
  <c r="J605" i="4"/>
  <c r="J606" i="4" s="1"/>
  <c r="J607" i="4" s="1"/>
  <c r="J609" i="4"/>
  <c r="J610" i="4"/>
  <c r="J611" i="4" s="1"/>
  <c r="J612" i="4"/>
  <c r="J613" i="4" s="1"/>
  <c r="J614" i="4"/>
  <c r="J615" i="4" s="1"/>
  <c r="J616" i="4"/>
  <c r="J617" i="4" s="1"/>
  <c r="J618" i="4" s="1"/>
  <c r="J620" i="4"/>
  <c r="J621" i="4" s="1"/>
  <c r="J622" i="4"/>
  <c r="J623" i="4" s="1"/>
  <c r="J631" i="4"/>
  <c r="J632" i="4" s="1"/>
  <c r="J696" i="4"/>
  <c r="J697" i="4" s="1"/>
  <c r="J698" i="4" s="1"/>
  <c r="J703" i="4"/>
  <c r="J704" i="4" s="1"/>
  <c r="J705" i="4"/>
  <c r="J706" i="4" s="1"/>
  <c r="J707" i="4"/>
  <c r="J708" i="4" s="1"/>
  <c r="J709" i="4"/>
  <c r="J710" i="4" s="1"/>
  <c r="J711" i="4" s="1"/>
  <c r="J712" i="4"/>
  <c r="J713" i="4" s="1"/>
  <c r="J714" i="4" s="1"/>
  <c r="J715" i="4"/>
  <c r="J716" i="4" s="1"/>
  <c r="J717" i="4" s="1"/>
  <c r="J727" i="4"/>
  <c r="J728" i="4"/>
  <c r="J729" i="4" s="1"/>
  <c r="J730" i="4"/>
  <c r="J731" i="4" s="1"/>
  <c r="J732" i="4"/>
  <c r="J733" i="4" s="1"/>
  <c r="J734" i="4"/>
  <c r="J735" i="4" s="1"/>
  <c r="J736" i="4"/>
  <c r="J737" i="4" s="1"/>
  <c r="J738" i="4"/>
  <c r="J739" i="4" s="1"/>
  <c r="J740" i="4"/>
  <c r="J741" i="4" s="1"/>
  <c r="J742" i="4"/>
  <c r="J743" i="4" s="1"/>
  <c r="J744" i="4"/>
  <c r="J745" i="4" s="1"/>
  <c r="J746" i="4"/>
  <c r="J747" i="4" s="1"/>
  <c r="J748" i="4"/>
  <c r="J749" i="4" s="1"/>
  <c r="J750" i="4"/>
  <c r="J751" i="4" s="1"/>
  <c r="J753" i="4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18" i="4" s="1"/>
  <c r="H19" i="4" s="1"/>
  <c r="H20" i="4" s="1"/>
  <c r="H22" i="4"/>
  <c r="H23" i="4"/>
  <c r="H24" i="4" s="1"/>
  <c r="H28" i="4"/>
  <c r="H29" i="4"/>
  <c r="H30" i="4" s="1"/>
  <c r="H31" i="4"/>
  <c r="H32" i="4" s="1"/>
  <c r="H33" i="4"/>
  <c r="H34" i="4" s="1"/>
  <c r="H35" i="4" s="1"/>
  <c r="H36" i="4"/>
  <c r="H37" i="4" s="1"/>
  <c r="H38" i="4" s="1"/>
  <c r="H39" i="4"/>
  <c r="H40" i="4" s="1"/>
  <c r="H41" i="4" s="1"/>
  <c r="H42" i="4"/>
  <c r="H43" i="4" s="1"/>
  <c r="H47" i="4"/>
  <c r="H48" i="4"/>
  <c r="H49" i="4" s="1"/>
  <c r="H50" i="4" s="1"/>
  <c r="H54" i="4"/>
  <c r="H55" i="4"/>
  <c r="H56" i="4" s="1"/>
  <c r="H57" i="4"/>
  <c r="H58" i="4" s="1"/>
  <c r="H59" i="4"/>
  <c r="H60" i="4" s="1"/>
  <c r="H62" i="4"/>
  <c r="H63" i="4"/>
  <c r="H64" i="4" s="1"/>
  <c r="H65" i="4" s="1"/>
  <c r="H66" i="4"/>
  <c r="H67" i="4" s="1"/>
  <c r="H68" i="4" s="1"/>
  <c r="H69" i="4"/>
  <c r="H70" i="4" s="1"/>
  <c r="H71" i="4" s="1"/>
  <c r="H72" i="4"/>
  <c r="H73" i="4" s="1"/>
  <c r="H74" i="4"/>
  <c r="H75" i="4" s="1"/>
  <c r="H76" i="4"/>
  <c r="H77" i="4" s="1"/>
  <c r="H78" i="4" s="1"/>
  <c r="H82" i="4"/>
  <c r="H84" i="4"/>
  <c r="H87" i="4"/>
  <c r="H88" i="4" s="1"/>
  <c r="H89" i="4" s="1"/>
  <c r="H102" i="4"/>
  <c r="H103" i="4" s="1"/>
  <c r="H104" i="4"/>
  <c r="H105" i="4" s="1"/>
  <c r="H106" i="4"/>
  <c r="H107" i="4" s="1"/>
  <c r="H108" i="4"/>
  <c r="H109" i="4" s="1"/>
  <c r="H111" i="4"/>
  <c r="H112" i="4"/>
  <c r="H113" i="4" s="1"/>
  <c r="H114" i="4" s="1"/>
  <c r="H115" i="4"/>
  <c r="H116" i="4" s="1"/>
  <c r="H117" i="4" s="1"/>
  <c r="H118" i="4"/>
  <c r="H119" i="4" s="1"/>
  <c r="H120" i="4" s="1"/>
  <c r="H121" i="4"/>
  <c r="H122" i="4" s="1"/>
  <c r="H123" i="4"/>
  <c r="H124" i="4" s="1"/>
  <c r="H125" i="4"/>
  <c r="H126" i="4" s="1"/>
  <c r="H127" i="4"/>
  <c r="H128" i="4" s="1"/>
  <c r="H129" i="4"/>
  <c r="H130" i="4" s="1"/>
  <c r="H133" i="4"/>
  <c r="H134" i="4" s="1"/>
  <c r="H135" i="4" s="1"/>
  <c r="H136" i="4"/>
  <c r="H137" i="4" s="1"/>
  <c r="H143" i="4"/>
  <c r="H144" i="4"/>
  <c r="H145" i="4" s="1"/>
  <c r="H146" i="4" s="1"/>
  <c r="H147" i="4"/>
  <c r="H148" i="4" s="1"/>
  <c r="H149" i="4" s="1"/>
  <c r="H150" i="4"/>
  <c r="H151" i="4" s="1"/>
  <c r="H152" i="4" s="1"/>
  <c r="H153" i="4"/>
  <c r="H154" i="4" s="1"/>
  <c r="H155" i="4"/>
  <c r="H156" i="4" s="1"/>
  <c r="H157" i="4" s="1"/>
  <c r="H158" i="4"/>
  <c r="H159" i="4" s="1"/>
  <c r="H164" i="4"/>
  <c r="H165" i="4" s="1"/>
  <c r="H167" i="4"/>
  <c r="H168" i="4"/>
  <c r="H169" i="4" s="1"/>
  <c r="H170" i="4" s="1"/>
  <c r="H171" i="4"/>
  <c r="H172" i="4" s="1"/>
  <c r="H173" i="4" s="1"/>
  <c r="H174" i="4"/>
  <c r="H175" i="4" s="1"/>
  <c r="H176" i="4" s="1"/>
  <c r="H177" i="4"/>
  <c r="H178" i="4" s="1"/>
  <c r="H179" i="4"/>
  <c r="H180" i="4" s="1"/>
  <c r="H181" i="4"/>
  <c r="H182" i="4" s="1"/>
  <c r="H183" i="4" s="1"/>
  <c r="H184" i="4"/>
  <c r="H185" i="4" s="1"/>
  <c r="H186" i="4"/>
  <c r="H187" i="4" s="1"/>
  <c r="H191" i="4"/>
  <c r="H192" i="4"/>
  <c r="H193" i="4" s="1"/>
  <c r="H194" i="4" s="1"/>
  <c r="H195" i="4"/>
  <c r="H196" i="4" s="1"/>
  <c r="H197" i="4" s="1"/>
  <c r="H198" i="4"/>
  <c r="H199" i="4" s="1"/>
  <c r="H200" i="4" s="1"/>
  <c r="H203" i="4"/>
  <c r="H204" i="4" s="1"/>
  <c r="H205" i="4"/>
  <c r="H206" i="4" s="1"/>
  <c r="H207" i="4"/>
  <c r="H208" i="4" s="1"/>
  <c r="H209" i="4" s="1"/>
  <c r="H210" i="4"/>
  <c r="H211" i="4" s="1"/>
  <c r="H213" i="4"/>
  <c r="H214" i="4"/>
  <c r="H215" i="4" s="1"/>
  <c r="H219" i="4"/>
  <c r="H220" i="4"/>
  <c r="H221" i="4" s="1"/>
  <c r="H222" i="4" s="1"/>
  <c r="H223" i="4"/>
  <c r="H224" i="4" s="1"/>
  <c r="H225" i="4" s="1"/>
  <c r="H226" i="4"/>
  <c r="H227" i="4" s="1"/>
  <c r="H228" i="4" s="1"/>
  <c r="H229" i="4"/>
  <c r="H230" i="4" s="1"/>
  <c r="H231" i="4"/>
  <c r="H232" i="4" s="1"/>
  <c r="H233" i="4"/>
  <c r="H234" i="4" s="1"/>
  <c r="H235" i="4" s="1"/>
  <c r="H236" i="4"/>
  <c r="H237" i="4" s="1"/>
  <c r="H238" i="4"/>
  <c r="H239" i="4" s="1"/>
  <c r="H240" i="4"/>
  <c r="H241" i="4" s="1"/>
  <c r="H245" i="4"/>
  <c r="H246" i="4"/>
  <c r="H247" i="4" s="1"/>
  <c r="H248" i="4" s="1"/>
  <c r="H249" i="4"/>
  <c r="H250" i="4" s="1"/>
  <c r="H251" i="4" s="1"/>
  <c r="H252" i="4"/>
  <c r="H253" i="4" s="1"/>
  <c r="H254" i="4" s="1"/>
  <c r="H255" i="4"/>
  <c r="H256" i="4" s="1"/>
  <c r="H257" i="4"/>
  <c r="H258" i="4" s="1"/>
  <c r="H259" i="4"/>
  <c r="H260" i="4" s="1"/>
  <c r="H261" i="4" s="1"/>
  <c r="H262" i="4"/>
  <c r="H263" i="4" s="1"/>
  <c r="H267" i="4"/>
  <c r="H268" i="4"/>
  <c r="H269" i="4" s="1"/>
  <c r="H270" i="4" s="1"/>
  <c r="H271" i="4"/>
  <c r="H272" i="4" s="1"/>
  <c r="H273" i="4" s="1"/>
  <c r="H274" i="4"/>
  <c r="H275" i="4" s="1"/>
  <c r="H276" i="4" s="1"/>
  <c r="H277" i="4" s="1"/>
  <c r="H278" i="4" s="1"/>
  <c r="H280" i="4"/>
  <c r="H281" i="4"/>
  <c r="H282" i="4" s="1"/>
  <c r="H283" i="4" s="1"/>
  <c r="H284" i="4"/>
  <c r="H285" i="4" s="1"/>
  <c r="H286" i="4"/>
  <c r="H287" i="4" s="1"/>
  <c r="H288" i="4"/>
  <c r="H289" i="4" s="1"/>
  <c r="H290" i="4"/>
  <c r="H291" i="4" s="1"/>
  <c r="H295" i="4"/>
  <c r="H296" i="4"/>
  <c r="H297" i="4"/>
  <c r="H298" i="4" s="1"/>
  <c r="H299" i="4"/>
  <c r="H300" i="4" s="1"/>
  <c r="H301" i="4" s="1"/>
  <c r="H325" i="4"/>
  <c r="H326" i="4" s="1"/>
  <c r="H327" i="4" s="1"/>
  <c r="H328" i="4" s="1"/>
  <c r="H329" i="4" s="1"/>
  <c r="H330" i="4" s="1"/>
  <c r="H331" i="4" s="1"/>
  <c r="H332" i="4" s="1"/>
  <c r="H337" i="4"/>
  <c r="H339" i="4"/>
  <c r="H340" i="4" s="1"/>
  <c r="H351" i="4"/>
  <c r="H352" i="4" s="1"/>
  <c r="H353" i="4"/>
  <c r="H354" i="4" s="1"/>
  <c r="H355" i="4"/>
  <c r="H356" i="4" s="1"/>
  <c r="H357" i="4" s="1"/>
  <c r="H358" i="4" s="1"/>
  <c r="H359" i="4"/>
  <c r="H360" i="4" s="1"/>
  <c r="H361" i="4"/>
  <c r="H362" i="4" s="1"/>
  <c r="H363" i="4" s="1"/>
  <c r="H364" i="4"/>
  <c r="H365" i="4" s="1"/>
  <c r="H366" i="4" s="1"/>
  <c r="H367" i="4"/>
  <c r="H368" i="4" s="1"/>
  <c r="H369" i="4"/>
  <c r="H370" i="4" s="1"/>
  <c r="H371" i="4"/>
  <c r="H372" i="4" s="1"/>
  <c r="H373" i="4"/>
  <c r="H385" i="4"/>
  <c r="H386" i="4" s="1"/>
  <c r="H431" i="4"/>
  <c r="H432" i="4" s="1"/>
  <c r="H433" i="4"/>
  <c r="H434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7" i="4"/>
  <c r="H458" i="4" s="1"/>
  <c r="H459" i="4"/>
  <c r="H460" i="4" s="1"/>
  <c r="H461" i="4"/>
  <c r="H462" i="4" s="1"/>
  <c r="H463" i="4"/>
  <c r="H464" i="4" s="1"/>
  <c r="H465" i="4"/>
  <c r="H466" i="4" s="1"/>
  <c r="H467" i="4"/>
  <c r="H468" i="4" s="1"/>
  <c r="H469" i="4"/>
  <c r="H470" i="4" s="1"/>
  <c r="H476" i="4"/>
  <c r="H481" i="4"/>
  <c r="H482" i="4" s="1"/>
  <c r="H483" i="4"/>
  <c r="H484" i="4" s="1"/>
  <c r="H498" i="4"/>
  <c r="H500" i="4"/>
  <c r="H501" i="4"/>
  <c r="H502" i="4" s="1"/>
  <c r="H503" i="4" s="1"/>
  <c r="H504" i="4"/>
  <c r="H505" i="4" s="1"/>
  <c r="H506" i="4" s="1"/>
  <c r="H507" i="4"/>
  <c r="H508" i="4" s="1"/>
  <c r="H509" i="4" s="1"/>
  <c r="H510" i="4"/>
  <c r="H511" i="4" s="1"/>
  <c r="H512" i="4" s="1"/>
  <c r="H513" i="4"/>
  <c r="H514" i="4" s="1"/>
  <c r="H516" i="4"/>
  <c r="H517" i="4" s="1"/>
  <c r="H518" i="4" s="1"/>
  <c r="H519" i="4" s="1"/>
  <c r="H520" i="4" s="1"/>
  <c r="H521" i="4" s="1"/>
  <c r="H522" i="4"/>
  <c r="H523" i="4" s="1"/>
  <c r="H524" i="4" s="1"/>
  <c r="H525" i="4"/>
  <c r="H526" i="4" s="1"/>
  <c r="H527" i="4" s="1"/>
  <c r="H528" i="4"/>
  <c r="H529" i="4" s="1"/>
  <c r="H530" i="4" s="1"/>
  <c r="H531" i="4"/>
  <c r="H532" i="4" s="1"/>
  <c r="H533" i="4"/>
  <c r="H534" i="4" s="1"/>
  <c r="H535" i="4"/>
  <c r="H536" i="4" s="1"/>
  <c r="H537" i="4"/>
  <c r="H538" i="4" s="1"/>
  <c r="H539" i="4" s="1"/>
  <c r="H540" i="4"/>
  <c r="H541" i="4" s="1"/>
  <c r="H543" i="4"/>
  <c r="H544" i="4" s="1"/>
  <c r="H545" i="4"/>
  <c r="H546" i="4" s="1"/>
  <c r="H547" i="4" s="1"/>
  <c r="H548" i="4" s="1"/>
  <c r="H549" i="4" s="1"/>
  <c r="H550" i="4" s="1"/>
  <c r="H552" i="4"/>
  <c r="H553" i="4"/>
  <c r="H554" i="4" s="1"/>
  <c r="H555" i="4"/>
  <c r="H556" i="4" s="1"/>
  <c r="H557" i="4" s="1"/>
  <c r="H558" i="4"/>
  <c r="H559" i="4" s="1"/>
  <c r="H563" i="4"/>
  <c r="H564" i="4"/>
  <c r="H565" i="4" s="1"/>
  <c r="H571" i="4"/>
  <c r="H572" i="4"/>
  <c r="H573" i="4" s="1"/>
  <c r="H574" i="4"/>
  <c r="H575" i="4" s="1"/>
  <c r="H577" i="4"/>
  <c r="H578" i="4"/>
  <c r="H579" i="4" s="1"/>
  <c r="H580" i="4"/>
  <c r="H581" i="4" s="1"/>
  <c r="H582" i="4" s="1"/>
  <c r="H586" i="4"/>
  <c r="H587" i="4"/>
  <c r="H588" i="4" s="1"/>
  <c r="H589" i="4" s="1"/>
  <c r="H590" i="4" s="1"/>
  <c r="H591" i="4" s="1"/>
  <c r="H592" i="4" s="1"/>
  <c r="H593" i="4" s="1"/>
  <c r="H594" i="4" s="1"/>
  <c r="H595" i="4" s="1"/>
  <c r="H596" i="4" s="1"/>
  <c r="H599" i="4"/>
  <c r="H600" i="4" s="1"/>
  <c r="H601" i="4"/>
  <c r="H602" i="4" s="1"/>
  <c r="H603" i="4"/>
  <c r="H604" i="4" s="1"/>
  <c r="H605" i="4"/>
  <c r="H606" i="4" s="1"/>
  <c r="H607" i="4" s="1"/>
  <c r="H609" i="4"/>
  <c r="H610" i="4"/>
  <c r="H611" i="4" s="1"/>
  <c r="H612" i="4"/>
  <c r="H613" i="4" s="1"/>
  <c r="H614" i="4"/>
  <c r="H615" i="4" s="1"/>
  <c r="H616" i="4"/>
  <c r="H617" i="4" s="1"/>
  <c r="H618" i="4" s="1"/>
  <c r="H620" i="4"/>
  <c r="H621" i="4" s="1"/>
  <c r="H622" i="4"/>
  <c r="H623" i="4" s="1"/>
  <c r="H631" i="4"/>
  <c r="H632" i="4" s="1"/>
  <c r="H696" i="4"/>
  <c r="H697" i="4" s="1"/>
  <c r="H698" i="4" s="1"/>
  <c r="H703" i="4"/>
  <c r="H704" i="4" s="1"/>
  <c r="H705" i="4"/>
  <c r="H706" i="4" s="1"/>
  <c r="H707" i="4"/>
  <c r="H708" i="4" s="1"/>
  <c r="H709" i="4"/>
  <c r="H710" i="4" s="1"/>
  <c r="H711" i="4" s="1"/>
  <c r="H712" i="4"/>
  <c r="H713" i="4" s="1"/>
  <c r="H714" i="4" s="1"/>
  <c r="H715" i="4" s="1"/>
  <c r="H716" i="4" s="1"/>
  <c r="H717" i="4" s="1"/>
  <c r="H727" i="4"/>
  <c r="H728" i="4"/>
  <c r="H729" i="4" s="1"/>
  <c r="H730" i="4"/>
  <c r="H731" i="4" s="1"/>
  <c r="H732" i="4"/>
  <c r="H733" i="4" s="1"/>
  <c r="H734" i="4"/>
  <c r="H735" i="4" s="1"/>
  <c r="H736" i="4"/>
  <c r="H737" i="4" s="1"/>
  <c r="H738" i="4"/>
  <c r="H739" i="4" s="1"/>
  <c r="H740" i="4"/>
  <c r="H741" i="4" s="1"/>
  <c r="H742" i="4"/>
  <c r="H743" i="4" s="1"/>
  <c r="H744" i="4"/>
  <c r="H745" i="4" s="1"/>
  <c r="H746" i="4"/>
  <c r="H747" i="4" s="1"/>
  <c r="H748" i="4"/>
  <c r="H749" i="4" s="1"/>
  <c r="H750" i="4"/>
  <c r="H751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2" i="4"/>
  <c r="F23" i="4"/>
  <c r="F24" i="4" s="1"/>
  <c r="F28" i="4"/>
  <c r="F29" i="4"/>
  <c r="F30" i="4" s="1"/>
  <c r="F31" i="4"/>
  <c r="F32" i="4" s="1"/>
  <c r="F33" i="4"/>
  <c r="F34" i="4" s="1"/>
  <c r="F35" i="4" s="1"/>
  <c r="F36" i="4"/>
  <c r="F37" i="4" s="1"/>
  <c r="F38" i="4" s="1"/>
  <c r="F39" i="4"/>
  <c r="F40" i="4" s="1"/>
  <c r="F41" i="4" s="1"/>
  <c r="F42" i="4"/>
  <c r="F43" i="4" s="1"/>
  <c r="F47" i="4"/>
  <c r="F48" i="4"/>
  <c r="F49" i="4" s="1"/>
  <c r="F50" i="4"/>
  <c r="F54" i="4"/>
  <c r="F55" i="4"/>
  <c r="F56" i="4" s="1"/>
  <c r="F57" i="4"/>
  <c r="F58" i="4" s="1"/>
  <c r="F59" i="4"/>
  <c r="F60" i="4" s="1"/>
  <c r="F63" i="4"/>
  <c r="F64" i="4" s="1"/>
  <c r="F65" i="4" s="1"/>
  <c r="F66" i="4"/>
  <c r="F67" i="4" s="1"/>
  <c r="F68" i="4" s="1"/>
  <c r="F69" i="4"/>
  <c r="F70" i="4" s="1"/>
  <c r="F71" i="4" s="1"/>
  <c r="F72" i="4"/>
  <c r="F73" i="4" s="1"/>
  <c r="F74" i="4"/>
  <c r="F75" i="4" s="1"/>
  <c r="F76" i="4"/>
  <c r="F77" i="4" s="1"/>
  <c r="F78" i="4"/>
  <c r="F82" i="4"/>
  <c r="F83" i="4"/>
  <c r="F84" i="4" s="1"/>
  <c r="F86" i="4"/>
  <c r="F87" i="4"/>
  <c r="F88" i="4" s="1"/>
  <c r="F89" i="4" s="1"/>
  <c r="F90" i="4"/>
  <c r="F91" i="4" s="1"/>
  <c r="F92" i="4" s="1"/>
  <c r="F93" i="4"/>
  <c r="F94" i="4" s="1"/>
  <c r="F96" i="4"/>
  <c r="F100" i="4"/>
  <c r="F101" i="4"/>
  <c r="F102" i="4" s="1"/>
  <c r="F103" i="4"/>
  <c r="F104" i="4"/>
  <c r="F105" i="4" s="1"/>
  <c r="F106" i="4"/>
  <c r="F107" i="4" s="1"/>
  <c r="F108" i="4"/>
  <c r="F109" i="4" s="1"/>
  <c r="F111" i="4"/>
  <c r="F112" i="4"/>
  <c r="F113" i="4" s="1"/>
  <c r="F114" i="4" s="1"/>
  <c r="F115" i="4"/>
  <c r="F116" i="4" s="1"/>
  <c r="F117" i="4" s="1"/>
  <c r="F118" i="4"/>
  <c r="F119" i="4" s="1"/>
  <c r="F120" i="4" s="1"/>
  <c r="F121" i="4"/>
  <c r="F122" i="4" s="1"/>
  <c r="F123" i="4"/>
  <c r="F124" i="4" s="1"/>
  <c r="F125" i="4"/>
  <c r="F126" i="4" s="1"/>
  <c r="F127" i="4"/>
  <c r="F128" i="4" s="1"/>
  <c r="F129" i="4"/>
  <c r="F130" i="4" s="1"/>
  <c r="F132" i="4"/>
  <c r="F133" i="4"/>
  <c r="F134" i="4" s="1"/>
  <c r="F135" i="4"/>
  <c r="F136" i="4"/>
  <c r="F137" i="4" s="1"/>
  <c r="F143" i="4"/>
  <c r="F144" i="4"/>
  <c r="F145" i="4" s="1"/>
  <c r="F146" i="4" s="1"/>
  <c r="F147" i="4"/>
  <c r="F148" i="4" s="1"/>
  <c r="F149" i="4" s="1"/>
  <c r="F150" i="4"/>
  <c r="F151" i="4" s="1"/>
  <c r="F152" i="4" s="1"/>
  <c r="F153" i="4"/>
  <c r="F154" i="4" s="1"/>
  <c r="F155" i="4"/>
  <c r="F156" i="4" s="1"/>
  <c r="F157" i="4"/>
  <c r="F158" i="4"/>
  <c r="F159" i="4" s="1"/>
  <c r="F163" i="4"/>
  <c r="F164" i="4"/>
  <c r="F165" i="4" s="1"/>
  <c r="F167" i="4"/>
  <c r="F168" i="4"/>
  <c r="F169" i="4" s="1"/>
  <c r="F170" i="4" s="1"/>
  <c r="F171" i="4"/>
  <c r="F172" i="4" s="1"/>
  <c r="F173" i="4" s="1"/>
  <c r="F174" i="4"/>
  <c r="F175" i="4" s="1"/>
  <c r="F176" i="4" s="1"/>
  <c r="F177" i="4"/>
  <c r="F178" i="4" s="1"/>
  <c r="F179" i="4"/>
  <c r="F180" i="4" s="1"/>
  <c r="F181" i="4"/>
  <c r="F182" i="4" s="1"/>
  <c r="F183" i="4"/>
  <c r="F184" i="4"/>
  <c r="F185" i="4" s="1"/>
  <c r="F186" i="4"/>
  <c r="F187" i="4" s="1"/>
  <c r="F191" i="4"/>
  <c r="F192" i="4"/>
  <c r="F193" i="4" s="1"/>
  <c r="F194" i="4" s="1"/>
  <c r="F195" i="4"/>
  <c r="F196" i="4" s="1"/>
  <c r="F197" i="4" s="1"/>
  <c r="F198" i="4"/>
  <c r="F199" i="4" s="1"/>
  <c r="F200" i="4" s="1"/>
  <c r="F203" i="4"/>
  <c r="F204" i="4" s="1"/>
  <c r="F205" i="4"/>
  <c r="F206" i="4" s="1"/>
  <c r="F207" i="4"/>
  <c r="F208" i="4" s="1"/>
  <c r="F209" i="4"/>
  <c r="F210" i="4"/>
  <c r="F211" i="4" s="1"/>
  <c r="F213" i="4"/>
  <c r="F214" i="4"/>
  <c r="F215" i="4" s="1"/>
  <c r="F219" i="4"/>
  <c r="F220" i="4"/>
  <c r="F221" i="4" s="1"/>
  <c r="F222" i="4" s="1"/>
  <c r="F223" i="4"/>
  <c r="F224" i="4" s="1"/>
  <c r="F225" i="4" s="1"/>
  <c r="F226" i="4"/>
  <c r="F227" i="4" s="1"/>
  <c r="F228" i="4" s="1"/>
  <c r="F229" i="4"/>
  <c r="F230" i="4" s="1"/>
  <c r="F231" i="4"/>
  <c r="F232" i="4" s="1"/>
  <c r="F233" i="4"/>
  <c r="F234" i="4" s="1"/>
  <c r="F235" i="4" s="1"/>
  <c r="F236" i="4"/>
  <c r="F237" i="4" s="1"/>
  <c r="F238" i="4"/>
  <c r="F239" i="4" s="1"/>
  <c r="F240" i="4"/>
  <c r="F241" i="4" s="1"/>
  <c r="F245" i="4"/>
  <c r="F246" i="4"/>
  <c r="F247" i="4" s="1"/>
  <c r="F248" i="4" s="1"/>
  <c r="F249" i="4"/>
  <c r="F250" i="4" s="1"/>
  <c r="F251" i="4" s="1"/>
  <c r="F252" i="4"/>
  <c r="F253" i="4" s="1"/>
  <c r="F254" i="4" s="1"/>
  <c r="F255" i="4"/>
  <c r="F256" i="4" s="1"/>
  <c r="F257" i="4"/>
  <c r="F258" i="4" s="1"/>
  <c r="F259" i="4"/>
  <c r="F260" i="4" s="1"/>
  <c r="F261" i="4"/>
  <c r="F262" i="4"/>
  <c r="F263" i="4" s="1"/>
  <c r="F267" i="4"/>
  <c r="F268" i="4"/>
  <c r="F269" i="4" s="1"/>
  <c r="F270" i="4" s="1"/>
  <c r="F271" i="4"/>
  <c r="F272" i="4" s="1"/>
  <c r="F273" i="4" s="1"/>
  <c r="F274" i="4"/>
  <c r="F275" i="4" s="1"/>
  <c r="F276" i="4" s="1"/>
  <c r="F280" i="4"/>
  <c r="F281" i="4"/>
  <c r="F282" i="4" s="1"/>
  <c r="F283" i="4"/>
  <c r="F284" i="4"/>
  <c r="F285" i="4" s="1"/>
  <c r="F286" i="4"/>
  <c r="F287" i="4" s="1"/>
  <c r="F288" i="4"/>
  <c r="F289" i="4" s="1"/>
  <c r="F290" i="4"/>
  <c r="F291" i="4" s="1"/>
  <c r="F295" i="4"/>
  <c r="F296" i="4" s="1"/>
  <c r="F297" i="4"/>
  <c r="F298" i="4" s="1"/>
  <c r="F299" i="4"/>
  <c r="F300" i="4" s="1"/>
  <c r="F301" i="4" s="1"/>
  <c r="F325" i="4"/>
  <c r="F326" i="4" s="1"/>
  <c r="F327" i="4" s="1"/>
  <c r="F328" i="4" s="1"/>
  <c r="F329" i="4" s="1"/>
  <c r="F330" i="4" s="1"/>
  <c r="F331" i="4" s="1"/>
  <c r="F332" i="4" s="1"/>
  <c r="F351" i="4"/>
  <c r="F352" i="4" s="1"/>
  <c r="F353" i="4"/>
  <c r="F354" i="4" s="1"/>
  <c r="F355" i="4"/>
  <c r="F356" i="4" s="1"/>
  <c r="F357" i="4" s="1"/>
  <c r="F358" i="4" s="1"/>
  <c r="F359" i="4"/>
  <c r="F360" i="4" s="1"/>
  <c r="F361" i="4"/>
  <c r="F362" i="4" s="1"/>
  <c r="F363" i="4" s="1"/>
  <c r="F364" i="4"/>
  <c r="F365" i="4" s="1"/>
  <c r="F366" i="4" s="1"/>
  <c r="F367" i="4"/>
  <c r="F368" i="4" s="1"/>
  <c r="F369" i="4"/>
  <c r="F370" i="4" s="1"/>
  <c r="F371" i="4"/>
  <c r="F372" i="4"/>
  <c r="F373" i="4"/>
  <c r="F374" i="4"/>
  <c r="F385" i="4"/>
  <c r="F386" i="4" s="1"/>
  <c r="F431" i="4"/>
  <c r="F432" i="4" s="1"/>
  <c r="F433" i="4"/>
  <c r="F434" i="4" s="1"/>
  <c r="F439" i="4"/>
  <c r="F440" i="4" s="1"/>
  <c r="F441" i="4"/>
  <c r="F442" i="4" s="1"/>
  <c r="F443" i="4"/>
  <c r="F444" i="4" s="1"/>
  <c r="F445" i="4"/>
  <c r="F446" i="4" s="1"/>
  <c r="F447" i="4"/>
  <c r="F448" i="4" s="1"/>
  <c r="F449" i="4" s="1"/>
  <c r="F450" i="4" s="1"/>
  <c r="F451" i="4" s="1"/>
  <c r="F452" i="4" s="1"/>
  <c r="F453" i="4" s="1"/>
  <c r="F454" i="4" s="1"/>
  <c r="F455" i="4" s="1"/>
  <c r="F456" i="4" s="1"/>
  <c r="F458" i="4"/>
  <c r="F459" i="4"/>
  <c r="F460" i="4" s="1"/>
  <c r="F461" i="4"/>
  <c r="F462" i="4" s="1"/>
  <c r="F463" i="4"/>
  <c r="F464" i="4" s="1"/>
  <c r="F465" i="4"/>
  <c r="F466" i="4" s="1"/>
  <c r="F467" i="4"/>
  <c r="F468" i="4" s="1"/>
  <c r="F469" i="4"/>
  <c r="F470" i="4" s="1"/>
  <c r="F476" i="4"/>
  <c r="F478" i="4"/>
  <c r="F479" i="4"/>
  <c r="F480" i="4" s="1"/>
  <c r="F483" i="4"/>
  <c r="F484" i="4" s="1"/>
  <c r="F498" i="4"/>
  <c r="F499" i="4"/>
  <c r="F500" i="4" s="1"/>
  <c r="F501" i="4"/>
  <c r="F502" i="4" s="1"/>
  <c r="F503" i="4" s="1"/>
  <c r="F504" i="4"/>
  <c r="F505" i="4" s="1"/>
  <c r="F506" i="4" s="1"/>
  <c r="F507" i="4"/>
  <c r="F508" i="4" s="1"/>
  <c r="F509" i="4" s="1"/>
  <c r="F510" i="4"/>
  <c r="F511" i="4" s="1"/>
  <c r="F512" i="4" s="1"/>
  <c r="F513" i="4"/>
  <c r="F514" i="4" s="1"/>
  <c r="F516" i="4"/>
  <c r="F517" i="4" s="1"/>
  <c r="F518" i="4" s="1"/>
  <c r="F519" i="4" s="1"/>
  <c r="F520" i="4" s="1"/>
  <c r="F521" i="4" s="1"/>
  <c r="F522" i="4"/>
  <c r="F523" i="4" s="1"/>
  <c r="F524" i="4" s="1"/>
  <c r="F525" i="4"/>
  <c r="F526" i="4" s="1"/>
  <c r="F527" i="4" s="1"/>
  <c r="F528" i="4"/>
  <c r="F529" i="4" s="1"/>
  <c r="F530" i="4" s="1"/>
  <c r="F531" i="4"/>
  <c r="F532" i="4" s="1"/>
  <c r="F533" i="4"/>
  <c r="F534" i="4" s="1"/>
  <c r="F535" i="4"/>
  <c r="F536" i="4" s="1"/>
  <c r="F537" i="4"/>
  <c r="F538" i="4" s="1"/>
  <c r="F539" i="4" s="1"/>
  <c r="F540" i="4"/>
  <c r="F541" i="4" s="1"/>
  <c r="F543" i="4"/>
  <c r="F544" i="4" s="1"/>
  <c r="F545" i="4"/>
  <c r="F546" i="4" s="1"/>
  <c r="F552" i="4"/>
  <c r="F553" i="4"/>
  <c r="F554" i="4" s="1"/>
  <c r="F555" i="4"/>
  <c r="F556" i="4" s="1"/>
  <c r="F557" i="4" s="1"/>
  <c r="F558" i="4"/>
  <c r="F559" i="4" s="1"/>
  <c r="F560" i="4" s="1"/>
  <c r="F561" i="4" s="1"/>
  <c r="F563" i="4"/>
  <c r="F564" i="4"/>
  <c r="F565" i="4" s="1"/>
  <c r="F571" i="4"/>
  <c r="F572" i="4"/>
  <c r="F573" i="4" s="1"/>
  <c r="F574" i="4"/>
  <c r="F575" i="4" s="1"/>
  <c r="F577" i="4"/>
  <c r="F578" i="4"/>
  <c r="F579" i="4" s="1"/>
  <c r="F580" i="4"/>
  <c r="F581" i="4" s="1"/>
  <c r="F582" i="4" s="1"/>
  <c r="F586" i="4"/>
  <c r="F587" i="4"/>
  <c r="F588" i="4" s="1"/>
  <c r="F589" i="4" s="1"/>
  <c r="F590" i="4" s="1"/>
  <c r="F591" i="4" s="1"/>
  <c r="F592" i="4" s="1"/>
  <c r="F593" i="4" s="1"/>
  <c r="F594" i="4" s="1"/>
  <c r="F595" i="4" s="1"/>
  <c r="F596" i="4" s="1"/>
  <c r="F599" i="4"/>
  <c r="F600" i="4" s="1"/>
  <c r="F601" i="4"/>
  <c r="F602" i="4" s="1"/>
  <c r="F603" i="4"/>
  <c r="F604" i="4" s="1"/>
  <c r="F605" i="4"/>
  <c r="F606" i="4" s="1"/>
  <c r="F607" i="4" s="1"/>
  <c r="F609" i="4"/>
  <c r="F610" i="4"/>
  <c r="F611" i="4" s="1"/>
  <c r="F612" i="4"/>
  <c r="F613" i="4" s="1"/>
  <c r="F614" i="4"/>
  <c r="F615" i="4" s="1"/>
  <c r="F616" i="4"/>
  <c r="F617" i="4" s="1"/>
  <c r="F618" i="4" s="1"/>
  <c r="F620" i="4"/>
  <c r="F621" i="4" s="1"/>
  <c r="F622" i="4"/>
  <c r="F623" i="4" s="1"/>
  <c r="F631" i="4"/>
  <c r="F632" i="4" s="1"/>
  <c r="F696" i="4"/>
  <c r="F697" i="4" s="1"/>
  <c r="F698" i="4" s="1"/>
  <c r="F703" i="4"/>
  <c r="F704" i="4" s="1"/>
  <c r="F705" i="4"/>
  <c r="F706" i="4" s="1"/>
  <c r="F707" i="4"/>
  <c r="F708" i="4" s="1"/>
  <c r="F709" i="4"/>
  <c r="F710" i="4" s="1"/>
  <c r="F711" i="4" s="1"/>
  <c r="F712" i="4"/>
  <c r="F713" i="4" s="1"/>
  <c r="F714" i="4" s="1"/>
  <c r="F715" i="4" s="1"/>
  <c r="F716" i="4" s="1"/>
  <c r="F717" i="4" s="1"/>
  <c r="F727" i="4"/>
  <c r="F728" i="4"/>
  <c r="F729" i="4" s="1"/>
  <c r="F730" i="4"/>
  <c r="F731" i="4" s="1"/>
  <c r="F732" i="4"/>
  <c r="F733" i="4" s="1"/>
  <c r="F734" i="4"/>
  <c r="F735" i="4" s="1"/>
  <c r="F736" i="4"/>
  <c r="F737" i="4" s="1"/>
  <c r="F738" i="4"/>
  <c r="F739" i="4" s="1"/>
  <c r="F740" i="4"/>
  <c r="F741" i="4" s="1"/>
  <c r="F742" i="4"/>
  <c r="F743" i="4" s="1"/>
  <c r="F746" i="4"/>
  <c r="F747" i="4" s="1"/>
  <c r="F748" i="4"/>
  <c r="F749" i="4" s="1"/>
  <c r="F750" i="4"/>
  <c r="F751" i="4" s="1"/>
  <c r="F753" i="4"/>
  <c r="D14" i="4"/>
  <c r="D15" i="4" s="1"/>
  <c r="D16" i="4" s="1"/>
  <c r="D17" i="4" s="1"/>
  <c r="D18" i="4" s="1"/>
  <c r="D19" i="4" s="1"/>
  <c r="D20" i="4" s="1"/>
  <c r="D22" i="4"/>
  <c r="D23" i="4" s="1"/>
  <c r="D24" i="4" s="1"/>
  <c r="D28" i="4"/>
  <c r="D29" i="4"/>
  <c r="D30" i="4" s="1"/>
  <c r="D33" i="4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8" i="4"/>
  <c r="D49" i="4" s="1"/>
  <c r="D50" i="4" s="1"/>
  <c r="D54" i="4"/>
  <c r="D55" i="4"/>
  <c r="D56" i="4" s="1"/>
  <c r="D57" i="4" s="1"/>
  <c r="D58" i="4" s="1"/>
  <c r="D59" i="4" s="1"/>
  <c r="D60" i="4" s="1"/>
  <c r="D63" i="4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/>
  <c r="D75" i="4" s="1"/>
  <c r="D76" i="4"/>
  <c r="D77" i="4" s="1"/>
  <c r="D78" i="4" s="1"/>
  <c r="D82" i="4"/>
  <c r="D83" i="4" s="1"/>
  <c r="D84" i="4" s="1"/>
  <c r="D86" i="4"/>
  <c r="D87" i="4"/>
  <c r="D88" i="4" s="1"/>
  <c r="D89" i="4" s="1"/>
  <c r="D90" i="4" s="1"/>
  <c r="D91" i="4" s="1"/>
  <c r="D92" i="4" s="1"/>
  <c r="D93" i="4" s="1"/>
  <c r="D94" i="4" s="1"/>
  <c r="D95" i="4" s="1"/>
  <c r="D102" i="4"/>
  <c r="D103" i="4" s="1"/>
  <c r="D104" i="4"/>
  <c r="D105" i="4" s="1"/>
  <c r="D106" i="4" s="1"/>
  <c r="D107" i="4" s="1"/>
  <c r="D108" i="4" s="1"/>
  <c r="D109" i="4" s="1"/>
  <c r="D111" i="4"/>
  <c r="D112" i="4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/>
  <c r="D126" i="4" s="1"/>
  <c r="D127" i="4" s="1"/>
  <c r="D128" i="4" s="1"/>
  <c r="D129" i="4" s="1"/>
  <c r="D130" i="4" s="1"/>
  <c r="D132" i="4"/>
  <c r="D133" i="4"/>
  <c r="D134" i="4" s="1"/>
  <c r="D135" i="4" s="1"/>
  <c r="D136" i="4"/>
  <c r="D137" i="4" s="1"/>
  <c r="D138" i="4" s="1"/>
  <c r="D139" i="4" s="1"/>
  <c r="D143" i="4"/>
  <c r="D144" i="4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8" i="4"/>
  <c r="D159" i="4" s="1"/>
  <c r="D164" i="4"/>
  <c r="D165" i="4" s="1"/>
  <c r="D168" i="4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/>
  <c r="D180" i="4" s="1"/>
  <c r="D181" i="4"/>
  <c r="D182" i="4" s="1"/>
  <c r="D183" i="4" s="1"/>
  <c r="D184" i="4"/>
  <c r="D185" i="4" s="1"/>
  <c r="D186" i="4" s="1"/>
  <c r="D187" i="4" s="1"/>
  <c r="D191" i="4"/>
  <c r="D192" i="4"/>
  <c r="D193" i="4" s="1"/>
  <c r="D194" i="4" s="1"/>
  <c r="D195" i="4" s="1"/>
  <c r="D196" i="4" s="1"/>
  <c r="D197" i="4" s="1"/>
  <c r="D198" i="4" s="1"/>
  <c r="D199" i="4" s="1"/>
  <c r="D200" i="4" s="1"/>
  <c r="D203" i="4" s="1"/>
  <c r="D204" i="4" s="1"/>
  <c r="D205" i="4"/>
  <c r="D206" i="4" s="1"/>
  <c r="D207" i="4"/>
  <c r="D208" i="4" s="1"/>
  <c r="D209" i="4" s="1"/>
  <c r="D210" i="4"/>
  <c r="D211" i="4" s="1"/>
  <c r="D212" i="4" s="1"/>
  <c r="D213" i="4" s="1"/>
  <c r="D214" i="4" s="1"/>
  <c r="D215" i="4" s="1"/>
  <c r="D219" i="4"/>
  <c r="D220" i="4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/>
  <c r="D234" i="4" s="1"/>
  <c r="D235" i="4" s="1"/>
  <c r="D236" i="4"/>
  <c r="D237" i="4" s="1"/>
  <c r="D238" i="4"/>
  <c r="D239" i="4" s="1"/>
  <c r="D240" i="4" s="1"/>
  <c r="D241" i="4" s="1"/>
  <c r="D247" i="4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/>
  <c r="D260" i="4" s="1"/>
  <c r="D261" i="4" s="1"/>
  <c r="D262" i="4"/>
  <c r="D263" i="4" s="1"/>
  <c r="D268" i="4"/>
  <c r="D269" i="4" s="1"/>
  <c r="D270" i="4" s="1"/>
  <c r="D271" i="4" s="1"/>
  <c r="D272" i="4" s="1"/>
  <c r="D273" i="4" s="1"/>
  <c r="D274" i="4" s="1"/>
  <c r="D275" i="4" s="1"/>
  <c r="D276" i="4" s="1"/>
  <c r="D281" i="4"/>
  <c r="D282" i="4" s="1"/>
  <c r="D283" i="4" s="1"/>
  <c r="D284" i="4"/>
  <c r="D285" i="4" s="1"/>
  <c r="D286" i="4"/>
  <c r="D287" i="4" s="1"/>
  <c r="D288" i="4" s="1"/>
  <c r="D289" i="4" s="1"/>
  <c r="D290" i="4" s="1"/>
  <c r="D291" i="4" s="1"/>
  <c r="D295" i="4"/>
  <c r="D296" i="4" s="1"/>
  <c r="D297" i="4"/>
  <c r="D298" i="4" s="1"/>
  <c r="D299" i="4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25" i="4"/>
  <c r="D326" i="4" s="1"/>
  <c r="D327" i="4" s="1"/>
  <c r="D328" i="4" s="1"/>
  <c r="D329" i="4" s="1"/>
  <c r="D330" i="4" s="1"/>
  <c r="D331" i="4" s="1"/>
  <c r="D332" i="4" s="1"/>
  <c r="D353" i="4"/>
  <c r="D354" i="4" s="1"/>
  <c r="D355" i="4"/>
  <c r="D356" i="4" s="1"/>
  <c r="D357" i="4" s="1"/>
  <c r="D358" i="4" s="1"/>
  <c r="D359" i="4"/>
  <c r="D360" i="4" s="1"/>
  <c r="D361" i="4"/>
  <c r="D362" i="4" s="1"/>
  <c r="D363" i="4" s="1"/>
  <c r="D364" i="4"/>
  <c r="D365" i="4" s="1"/>
  <c r="D366" i="4" s="1"/>
  <c r="D367" i="4"/>
  <c r="D368" i="4" s="1"/>
  <c r="D369" i="4"/>
  <c r="D370" i="4" s="1"/>
  <c r="D371" i="4"/>
  <c r="D372" i="4" s="1"/>
  <c r="D373" i="4"/>
  <c r="D374" i="4" s="1"/>
  <c r="D380" i="4"/>
  <c r="D381" i="4"/>
  <c r="D382" i="4" s="1"/>
  <c r="D383" i="4"/>
  <c r="D384" i="4" s="1"/>
  <c r="D385" i="4"/>
  <c r="D386" i="4" s="1"/>
  <c r="D431" i="4"/>
  <c r="D432" i="4" s="1"/>
  <c r="D433" i="4" s="1"/>
  <c r="D434" i="4" s="1"/>
  <c r="D442" i="4"/>
  <c r="D443" i="4"/>
  <c r="D444" i="4" s="1"/>
  <c r="D445" i="4"/>
  <c r="D446" i="4" s="1"/>
  <c r="D447" i="4"/>
  <c r="D448" i="4" s="1"/>
  <c r="D449" i="4" s="1"/>
  <c r="D450" i="4" s="1"/>
  <c r="D451" i="4" s="1"/>
  <c r="D452" i="4" s="1"/>
  <c r="D458" i="4"/>
  <c r="D459" i="4"/>
  <c r="D460" i="4" s="1"/>
  <c r="D461" i="4"/>
  <c r="D462" i="4" s="1"/>
  <c r="D463" i="4"/>
  <c r="D464" i="4" s="1"/>
  <c r="D465" i="4"/>
  <c r="D466" i="4" s="1"/>
  <c r="D467" i="4"/>
  <c r="D468" i="4" s="1"/>
  <c r="D469" i="4" s="1"/>
  <c r="D470" i="4" s="1"/>
  <c r="D476" i="4"/>
  <c r="D481" i="4"/>
  <c r="D482" i="4" s="1"/>
  <c r="D483" i="4"/>
  <c r="D484" i="4" s="1"/>
  <c r="D498" i="4"/>
  <c r="D500" i="4"/>
  <c r="D501" i="4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6" i="4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/>
  <c r="D532" i="4" s="1"/>
  <c r="D533" i="4"/>
  <c r="D534" i="4" s="1"/>
  <c r="D535" i="4"/>
  <c r="D536" i="4" s="1"/>
  <c r="D537" i="4"/>
  <c r="D538" i="4" s="1"/>
  <c r="D539" i="4" s="1"/>
  <c r="D540" i="4" s="1"/>
  <c r="D541" i="4" s="1"/>
  <c r="D543" i="4"/>
  <c r="D544" i="4" s="1"/>
  <c r="D545" i="4" s="1"/>
  <c r="D546" i="4" s="1"/>
  <c r="D547" i="4" s="1"/>
  <c r="D548" i="4" s="1"/>
  <c r="D549" i="4" s="1"/>
  <c r="D550" i="4" s="1"/>
  <c r="D552" i="4"/>
  <c r="D553" i="4"/>
  <c r="D554" i="4" s="1"/>
  <c r="D555" i="4"/>
  <c r="D556" i="4" s="1"/>
  <c r="D557" i="4" s="1"/>
  <c r="D558" i="4" s="1"/>
  <c r="D559" i="4" s="1"/>
  <c r="D560" i="4" s="1"/>
  <c r="D561" i="4" s="1"/>
  <c r="D563" i="4"/>
  <c r="D564" i="4" s="1"/>
  <c r="D565" i="4" s="1"/>
  <c r="D566" i="4" s="1"/>
  <c r="D567" i="4" s="1"/>
  <c r="D568" i="4" s="1"/>
  <c r="D569" i="4" s="1"/>
  <c r="D571" i="4"/>
  <c r="D572" i="4"/>
  <c r="D573" i="4" s="1"/>
  <c r="D574" i="4"/>
  <c r="D575" i="4" s="1"/>
  <c r="D577" i="4"/>
  <c r="D578" i="4"/>
  <c r="D579" i="4" s="1"/>
  <c r="D580" i="4"/>
  <c r="D587" i="4"/>
  <c r="D588" i="4" s="1"/>
  <c r="D589" i="4" s="1"/>
  <c r="D590" i="4" s="1"/>
  <c r="D591" i="4" s="1"/>
  <c r="D592" i="4" s="1"/>
  <c r="D593" i="4" s="1"/>
  <c r="D594" i="4" s="1"/>
  <c r="D595" i="4" s="1"/>
  <c r="D596" i="4" s="1"/>
  <c r="D599" i="4"/>
  <c r="D600" i="4" s="1"/>
  <c r="D601" i="4"/>
  <c r="D602" i="4" s="1"/>
  <c r="D603" i="4" s="1"/>
  <c r="D604" i="4" s="1"/>
  <c r="D605" i="4"/>
  <c r="D606" i="4" s="1"/>
  <c r="D607" i="4" s="1"/>
  <c r="D609" i="4"/>
  <c r="D610" i="4"/>
  <c r="D611" i="4" s="1"/>
  <c r="D612" i="4" s="1"/>
  <c r="D613" i="4" s="1"/>
  <c r="D614" i="4"/>
  <c r="D615" i="4" s="1"/>
  <c r="D616" i="4"/>
  <c r="D617" i="4" s="1"/>
  <c r="D620" i="4"/>
  <c r="D621" i="4" s="1"/>
  <c r="D622" i="4"/>
  <c r="D623" i="4" s="1"/>
  <c r="D631" i="4"/>
  <c r="D632" i="4" s="1"/>
  <c r="D703" i="4"/>
  <c r="D704" i="4" s="1"/>
  <c r="D705" i="4"/>
  <c r="D706" i="4" s="1"/>
  <c r="D707" i="4"/>
  <c r="D708" i="4" s="1"/>
  <c r="D709" i="4"/>
  <c r="D710" i="4" s="1"/>
  <c r="D711" i="4" s="1"/>
  <c r="D712" i="4"/>
  <c r="D713" i="4" s="1"/>
  <c r="D714" i="4" s="1"/>
  <c r="D715" i="4" s="1"/>
  <c r="D716" i="4" s="1"/>
  <c r="D717" i="4" s="1"/>
  <c r="D727" i="4"/>
  <c r="D728" i="4"/>
  <c r="D729" i="4" s="1"/>
  <c r="D730" i="4" s="1"/>
  <c r="D731" i="4" s="1"/>
  <c r="D732" i="4" s="1"/>
  <c r="D733" i="4" s="1"/>
  <c r="D734" i="4"/>
  <c r="D735" i="4" s="1"/>
  <c r="D736" i="4"/>
  <c r="D737" i="4" s="1"/>
  <c r="D738" i="4" s="1"/>
  <c r="D739" i="4" s="1"/>
  <c r="D740" i="4"/>
  <c r="D741" i="4" s="1"/>
  <c r="D742" i="4"/>
  <c r="D743" i="4" s="1"/>
  <c r="D746" i="4"/>
  <c r="D747" i="4" s="1"/>
  <c r="D748" i="4"/>
  <c r="D749" i="4" s="1"/>
  <c r="D750" i="4"/>
  <c r="D751" i="4" s="1"/>
  <c r="D753" i="4"/>
  <c r="D8" i="4"/>
  <c r="D9" i="4" s="1"/>
  <c r="D10" i="4" s="1"/>
  <c r="D11" i="4"/>
  <c r="D12" i="4" s="1"/>
  <c r="D13" i="4" s="1"/>
  <c r="B204" i="4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46" i="4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355" i="4"/>
  <c r="B356" i="4" s="1"/>
  <c r="B357" i="4" s="1"/>
  <c r="B358" i="4" s="1"/>
  <c r="B359" i="4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41" i="4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63" i="4"/>
  <c r="B464" i="4" s="1"/>
  <c r="B465" i="4" s="1"/>
  <c r="B466" i="4" s="1"/>
  <c r="B467" i="4" s="1"/>
  <c r="B468" i="4" s="1"/>
  <c r="B469" i="4" s="1"/>
  <c r="B470" i="4" s="1"/>
  <c r="B483" i="4"/>
  <c r="B484" i="4" s="1"/>
  <c r="B485" i="4" s="1"/>
  <c r="B501" i="4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/>
  <c r="B538" i="4" s="1"/>
  <c r="B539" i="4" s="1"/>
  <c r="B540" i="4" s="1"/>
  <c r="B541" i="4" s="1"/>
  <c r="B543" i="4" s="1"/>
  <c r="B555" i="4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/>
  <c r="B575" i="4" s="1"/>
  <c r="B576" i="4" s="1"/>
  <c r="B577" i="4" s="1"/>
  <c r="B578" i="4" s="1"/>
  <c r="B579" i="4" s="1"/>
  <c r="B580" i="4"/>
  <c r="B605" i="4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/>
  <c r="B617" i="4" s="1"/>
  <c r="B618" i="4" s="1"/>
  <c r="B619" i="4" s="1"/>
  <c r="B621" i="4"/>
  <c r="B622" i="4" s="1"/>
  <c r="B623" i="4" s="1"/>
  <c r="B624" i="4" s="1"/>
  <c r="B625" i="4" s="1"/>
  <c r="B628" i="4"/>
  <c r="B629" i="4" s="1"/>
  <c r="B630" i="4"/>
  <c r="B631" i="4" s="1"/>
  <c r="B632" i="4" s="1"/>
  <c r="B3" i="4"/>
  <c r="B4" i="4" s="1"/>
  <c r="B5" i="4" s="1"/>
  <c r="B6" i="4" s="1"/>
  <c r="B7" i="4" s="1"/>
  <c r="B8" i="4" s="1"/>
  <c r="B9" i="4" s="1"/>
  <c r="B10" i="4" s="1"/>
  <c r="B11" i="4" s="1"/>
  <c r="F3" i="4"/>
  <c r="F4" i="4" s="1"/>
  <c r="F5" i="4" s="1"/>
  <c r="H3" i="4"/>
  <c r="H4" i="4" s="1"/>
  <c r="H5" i="4" s="1"/>
  <c r="J3" i="4"/>
  <c r="J4" i="4" s="1"/>
  <c r="J5" i="4" s="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Q753" i="4"/>
  <c r="Q735" i="4"/>
  <c r="S734" i="4" s="1"/>
  <c r="Q708" i="4"/>
  <c r="S707" i="4" s="1"/>
  <c r="S701" i="4"/>
  <c r="S694" i="4"/>
  <c r="S684" i="4"/>
  <c r="S674" i="4"/>
  <c r="S663" i="4"/>
  <c r="Q577" i="4"/>
  <c r="S576" i="4" s="1"/>
  <c r="Q500" i="4"/>
  <c r="S499" i="4" s="1"/>
  <c r="S475" i="4"/>
  <c r="Q462" i="4"/>
  <c r="S461" i="4" s="1"/>
  <c r="Q440" i="4"/>
  <c r="S439" i="4" s="1"/>
  <c r="Q354" i="4"/>
  <c r="S353" i="4" s="1"/>
  <c r="Q267" i="4"/>
  <c r="S266" i="4" s="1"/>
  <c r="Q167" i="4"/>
  <c r="S166" i="4" s="1"/>
  <c r="T166" i="4" s="1"/>
  <c r="T742" i="4" l="1"/>
  <c r="U742" i="4" s="1"/>
  <c r="R593" i="4"/>
  <c r="T593" i="4" s="1"/>
  <c r="U593" i="4" s="1"/>
  <c r="R589" i="4"/>
  <c r="T589" i="4" s="1"/>
  <c r="U589" i="4" s="1"/>
  <c r="R595" i="4"/>
  <c r="T595" i="4" s="1"/>
  <c r="U595" i="4" s="1"/>
  <c r="R591" i="4"/>
  <c r="T591" i="4" s="1"/>
  <c r="U591" i="4" s="1"/>
  <c r="R587" i="4"/>
  <c r="B435" i="4"/>
  <c r="B436" i="4" s="1"/>
  <c r="B437" i="4" s="1"/>
  <c r="B438" i="4" s="1"/>
  <c r="B439" i="4" s="1"/>
  <c r="B440" i="4" s="1"/>
  <c r="T347" i="4"/>
  <c r="U347" i="4" s="1"/>
  <c r="T158" i="4"/>
  <c r="U158" i="4" s="1"/>
  <c r="T164" i="4"/>
  <c r="U164" i="4" s="1"/>
  <c r="B581" i="4"/>
  <c r="D581" i="4"/>
  <c r="B403" i="4"/>
  <c r="T407" i="4"/>
  <c r="T401" i="4"/>
  <c r="U401" i="4" s="1"/>
  <c r="T389" i="4"/>
  <c r="P773" i="4"/>
  <c r="Q773" i="4"/>
  <c r="R3" i="4"/>
  <c r="S18" i="4"/>
  <c r="T18" i="4" s="1"/>
  <c r="U18" i="4" s="1"/>
  <c r="H633" i="4"/>
  <c r="H634" i="4" s="1"/>
  <c r="H635" i="4" s="1"/>
  <c r="H636" i="4" s="1"/>
  <c r="B633" i="4"/>
  <c r="B634" i="4" s="1"/>
  <c r="B635" i="4" s="1"/>
  <c r="B636" i="4" s="1"/>
  <c r="B637" i="4" s="1"/>
  <c r="B638" i="4" s="1"/>
  <c r="F633" i="4"/>
  <c r="F634" i="4" s="1"/>
  <c r="F635" i="4" s="1"/>
  <c r="F636" i="4" s="1"/>
  <c r="D633" i="4"/>
  <c r="D634" i="4" s="1"/>
  <c r="D635" i="4" s="1"/>
  <c r="D636" i="4" s="1"/>
  <c r="T162" i="4"/>
  <c r="U162" i="4" s="1"/>
  <c r="U166" i="4"/>
  <c r="B471" i="4"/>
  <c r="B472" i="4" s="1"/>
  <c r="B473" i="4" s="1"/>
  <c r="B474" i="4" s="1"/>
  <c r="B475" i="4" s="1"/>
  <c r="B476" i="4" s="1"/>
  <c r="T387" i="4"/>
  <c r="U387" i="4" s="1"/>
  <c r="T403" i="4"/>
  <c r="U403" i="4" s="1"/>
  <c r="T395" i="4"/>
  <c r="R726" i="4"/>
  <c r="T393" i="4"/>
  <c r="U393" i="4" s="1"/>
  <c r="T53" i="4"/>
  <c r="U53" i="4" s="1"/>
  <c r="R375" i="4"/>
  <c r="R487" i="4"/>
  <c r="R483" i="4"/>
  <c r="T391" i="4"/>
  <c r="U391" i="4" s="1"/>
  <c r="T399" i="4"/>
  <c r="U399" i="4" s="1"/>
  <c r="R489" i="4"/>
  <c r="R485" i="4"/>
  <c r="U329" i="4"/>
  <c r="T397" i="4"/>
  <c r="U397" i="4" s="1"/>
  <c r="B264" i="4"/>
  <c r="B265" i="4" s="1"/>
  <c r="B266" i="4" s="1"/>
  <c r="B267" i="4" s="1"/>
  <c r="T545" i="4"/>
  <c r="U545" i="4" s="1"/>
  <c r="T186" i="4"/>
  <c r="U186" i="4" s="1"/>
  <c r="R373" i="4"/>
  <c r="T373" i="4" s="1"/>
  <c r="S369" i="4"/>
  <c r="R377" i="4"/>
  <c r="T377" i="4" s="1"/>
  <c r="R371" i="4"/>
  <c r="T375" i="4"/>
  <c r="U375" i="4" s="1"/>
  <c r="R570" i="4"/>
  <c r="T570" i="4" s="1"/>
  <c r="U570" i="4" s="1"/>
  <c r="T564" i="4"/>
  <c r="U564" i="4" s="1"/>
  <c r="B544" i="4"/>
  <c r="B545" i="4" s="1"/>
  <c r="B546" i="4" s="1"/>
  <c r="B486" i="4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236" i="4"/>
  <c r="B237" i="4" s="1"/>
  <c r="B238" i="4" s="1"/>
  <c r="B239" i="4" s="1"/>
  <c r="B240" i="4" s="1"/>
  <c r="B241" i="4" s="1"/>
  <c r="B242" i="4" s="1"/>
  <c r="B243" i="4" s="1"/>
  <c r="B244" i="4" s="1"/>
  <c r="B245" i="4" s="1"/>
  <c r="S214" i="4"/>
  <c r="T214" i="4" s="1"/>
  <c r="U214" i="4" s="1"/>
  <c r="B216" i="4"/>
  <c r="B217" i="4" s="1"/>
  <c r="B218" i="4" s="1"/>
  <c r="B219" i="4" s="1"/>
  <c r="D96" i="4"/>
  <c r="U321" i="4"/>
  <c r="S752" i="4"/>
  <c r="T752" i="4" s="1"/>
  <c r="W752" i="4" s="1"/>
  <c r="T620" i="4"/>
  <c r="U620" i="4" s="1"/>
  <c r="R578" i="4"/>
  <c r="T578" i="4" s="1"/>
  <c r="R574" i="4"/>
  <c r="T574" i="4" s="1"/>
  <c r="U574" i="4" s="1"/>
  <c r="U27" i="4"/>
  <c r="R385" i="4"/>
  <c r="F619" i="4"/>
  <c r="J619" i="4"/>
  <c r="B455" i="4"/>
  <c r="B456" i="4" s="1"/>
  <c r="B457" i="4" s="1"/>
  <c r="B458" i="4" s="1"/>
  <c r="B459" i="4" s="1"/>
  <c r="B460" i="4" s="1"/>
  <c r="B461" i="4" s="1"/>
  <c r="B462" i="4" s="1"/>
  <c r="R379" i="4"/>
  <c r="R359" i="4"/>
  <c r="T359" i="4" s="1"/>
  <c r="U359" i="4" s="1"/>
  <c r="R81" i="4"/>
  <c r="T81" i="4" s="1"/>
  <c r="U81" i="4" s="1"/>
  <c r="D453" i="4"/>
  <c r="D454" i="4" s="1"/>
  <c r="D455" i="4" s="1"/>
  <c r="D456" i="4" s="1"/>
  <c r="T266" i="4"/>
  <c r="U266" i="4" s="1"/>
  <c r="R694" i="4"/>
  <c r="T694" i="4" s="1"/>
  <c r="U694" i="4" s="1"/>
  <c r="T676" i="4"/>
  <c r="U676" i="4" s="1"/>
  <c r="R643" i="4"/>
  <c r="R603" i="4"/>
  <c r="T603" i="4" s="1"/>
  <c r="U603" i="4" s="1"/>
  <c r="R85" i="4"/>
  <c r="T85" i="4" s="1"/>
  <c r="U85" i="4" s="1"/>
  <c r="S255" i="4"/>
  <c r="T255" i="4" s="1"/>
  <c r="U255" i="4" s="1"/>
  <c r="S201" i="4"/>
  <c r="T201" i="4" s="1"/>
  <c r="U201" i="4" s="1"/>
  <c r="S153" i="4"/>
  <c r="T153" i="4" s="1"/>
  <c r="U153" i="4" s="1"/>
  <c r="H619" i="4"/>
  <c r="S118" i="4"/>
  <c r="T118" i="4" s="1"/>
  <c r="U118" i="4" s="1"/>
  <c r="R736" i="4"/>
  <c r="T736" i="4" s="1"/>
  <c r="U736" i="4" s="1"/>
  <c r="R684" i="4"/>
  <c r="T684" i="4" s="1"/>
  <c r="U684" i="4" s="1"/>
  <c r="U641" i="4"/>
  <c r="R605" i="4"/>
  <c r="R601" i="4"/>
  <c r="T601" i="4" s="1"/>
  <c r="U601" i="4" s="1"/>
  <c r="T585" i="4"/>
  <c r="U585" i="4" s="1"/>
  <c r="R576" i="4"/>
  <c r="T576" i="4" s="1"/>
  <c r="U576" i="4" s="1"/>
  <c r="R555" i="4"/>
  <c r="R543" i="4"/>
  <c r="R533" i="4"/>
  <c r="R499" i="4"/>
  <c r="T499" i="4" s="1"/>
  <c r="U499" i="4" s="1"/>
  <c r="R479" i="4"/>
  <c r="T479" i="4" s="1"/>
  <c r="U479" i="4" s="1"/>
  <c r="R475" i="4"/>
  <c r="T475" i="4" s="1"/>
  <c r="U475" i="4" s="1"/>
  <c r="R682" i="4"/>
  <c r="T682" i="4" s="1"/>
  <c r="U682" i="4" s="1"/>
  <c r="S367" i="4"/>
  <c r="T236" i="4"/>
  <c r="U236" i="4" s="1"/>
  <c r="T622" i="4"/>
  <c r="U622" i="4" s="1"/>
  <c r="R738" i="4"/>
  <c r="T738" i="4" s="1"/>
  <c r="U738" i="4" s="1"/>
  <c r="R690" i="4"/>
  <c r="T690" i="4" s="1"/>
  <c r="R599" i="4"/>
  <c r="T599" i="4" s="1"/>
  <c r="U599" i="4" s="1"/>
  <c r="R531" i="4"/>
  <c r="R477" i="4"/>
  <c r="T477" i="4" s="1"/>
  <c r="W477" i="4" s="1"/>
  <c r="R580" i="4"/>
  <c r="R501" i="4"/>
  <c r="R469" i="4"/>
  <c r="T469" i="4" s="1"/>
  <c r="U469" i="4" s="1"/>
  <c r="R465" i="4"/>
  <c r="T465" i="4" s="1"/>
  <c r="U465" i="4" s="1"/>
  <c r="R453" i="4"/>
  <c r="T453" i="4" s="1"/>
  <c r="U453" i="4" s="1"/>
  <c r="R449" i="4"/>
  <c r="T449" i="4" s="1"/>
  <c r="U449" i="4" s="1"/>
  <c r="R441" i="4"/>
  <c r="T441" i="4" s="1"/>
  <c r="U441" i="4" s="1"/>
  <c r="R435" i="4"/>
  <c r="T435" i="4" s="1"/>
  <c r="U435" i="4" s="1"/>
  <c r="R433" i="4"/>
  <c r="T433" i="4" s="1"/>
  <c r="U433" i="4" s="1"/>
  <c r="R381" i="4"/>
  <c r="R367" i="4"/>
  <c r="T367" i="4" s="1"/>
  <c r="R361" i="4"/>
  <c r="D618" i="4"/>
  <c r="D619" i="4"/>
  <c r="T11" i="4"/>
  <c r="U11" i="4" s="1"/>
  <c r="D277" i="4"/>
  <c r="D278" i="4" s="1"/>
  <c r="D279" i="4" s="1"/>
  <c r="D280" i="4" s="1"/>
  <c r="T748" i="4"/>
  <c r="U748" i="4" s="1"/>
  <c r="T110" i="4"/>
  <c r="U110" i="4" s="1"/>
  <c r="R740" i="4"/>
  <c r="T740" i="4" s="1"/>
  <c r="U740" i="4" s="1"/>
  <c r="R705" i="4"/>
  <c r="T705" i="4" s="1"/>
  <c r="U705" i="4" s="1"/>
  <c r="T670" i="4"/>
  <c r="U670" i="4" s="1"/>
  <c r="R663" i="4"/>
  <c r="T663" i="4" s="1"/>
  <c r="U663" i="4" s="1"/>
  <c r="R445" i="4"/>
  <c r="T445" i="4" s="1"/>
  <c r="U445" i="4" s="1"/>
  <c r="R353" i="4"/>
  <c r="T353" i="4" s="1"/>
  <c r="U353" i="4" s="1"/>
  <c r="R703" i="4"/>
  <c r="T703" i="4" s="1"/>
  <c r="R665" i="4"/>
  <c r="R616" i="4"/>
  <c r="R553" i="4"/>
  <c r="T553" i="4" s="1"/>
  <c r="U553" i="4" s="1"/>
  <c r="R497" i="4"/>
  <c r="T497" i="4" s="1"/>
  <c r="U497" i="4" s="1"/>
  <c r="R437" i="4"/>
  <c r="T437" i="4" s="1"/>
  <c r="U437" i="4" s="1"/>
  <c r="R431" i="4"/>
  <c r="T431" i="4" s="1"/>
  <c r="U431" i="4" s="1"/>
  <c r="S665" i="4"/>
  <c r="S543" i="4"/>
  <c r="S533" i="4"/>
  <c r="S501" i="4"/>
  <c r="S21" i="4"/>
  <c r="R618" i="4"/>
  <c r="T618" i="4" s="1"/>
  <c r="S616" i="4"/>
  <c r="R457" i="4"/>
  <c r="T457" i="4" s="1"/>
  <c r="U457" i="4" s="1"/>
  <c r="R451" i="4"/>
  <c r="T451" i="4" s="1"/>
  <c r="U451" i="4" s="1"/>
  <c r="R493" i="4"/>
  <c r="T493" i="4" s="1"/>
  <c r="U493" i="4" s="1"/>
  <c r="T108" i="4"/>
  <c r="U108" i="4" s="1"/>
  <c r="R87" i="4"/>
  <c r="T184" i="4"/>
  <c r="U184" i="4" s="1"/>
  <c r="R516" i="4"/>
  <c r="R537" i="4"/>
  <c r="R467" i="4"/>
  <c r="T467" i="4" s="1"/>
  <c r="U467" i="4" s="1"/>
  <c r="R463" i="4"/>
  <c r="T463" i="4" s="1"/>
  <c r="U463" i="4" s="1"/>
  <c r="R351" i="4"/>
  <c r="T351" i="4" s="1"/>
  <c r="U351" i="4" s="1"/>
  <c r="T238" i="4"/>
  <c r="U238" i="4" s="1"/>
  <c r="T59" i="4"/>
  <c r="U59" i="4" s="1"/>
  <c r="S513" i="4"/>
  <c r="T513" i="4" s="1"/>
  <c r="U513" i="4" s="1"/>
  <c r="S507" i="4"/>
  <c r="T507" i="4" s="1"/>
  <c r="U507" i="4" s="1"/>
  <c r="S612" i="4"/>
  <c r="T612" i="4" s="1"/>
  <c r="U612" i="4" s="1"/>
  <c r="S645" i="4"/>
  <c r="T645" i="4" s="1"/>
  <c r="R383" i="4"/>
  <c r="S383" i="4"/>
  <c r="S361" i="4"/>
  <c r="R447" i="4"/>
  <c r="T447" i="4" s="1"/>
  <c r="U447" i="4" s="1"/>
  <c r="U319" i="4"/>
  <c r="T315" i="4"/>
  <c r="U315" i="4" s="1"/>
  <c r="S712" i="4"/>
  <c r="S608" i="4"/>
  <c r="T608" i="4" s="1"/>
  <c r="U608" i="4" s="1"/>
  <c r="S605" i="4"/>
  <c r="T333" i="4"/>
  <c r="U333" i="4" s="1"/>
  <c r="D44" i="4"/>
  <c r="D45" i="4" s="1"/>
  <c r="D46" i="4" s="1"/>
  <c r="D47" i="4" s="1"/>
  <c r="T31" i="4"/>
  <c r="U31" i="4" s="1"/>
  <c r="T313" i="4"/>
  <c r="U313" i="4" s="1"/>
  <c r="B12" i="4"/>
  <c r="B13" i="4" s="1"/>
  <c r="B14" i="4" s="1"/>
  <c r="B15" i="4" s="1"/>
  <c r="B16" i="4" s="1"/>
  <c r="B17" i="4" s="1"/>
  <c r="B18" i="4" s="1"/>
  <c r="B19" i="4" s="1"/>
  <c r="B44" i="4"/>
  <c r="B45" i="4" s="1"/>
  <c r="B46" i="4" s="1"/>
  <c r="B47" i="4" s="1"/>
  <c r="B48" i="4" s="1"/>
  <c r="B49" i="4" s="1"/>
  <c r="B50" i="4" s="1"/>
  <c r="B51" i="4" s="1"/>
  <c r="B52" i="4" s="1"/>
  <c r="B53" i="4" s="1"/>
  <c r="T104" i="4"/>
  <c r="U104" i="4" s="1"/>
  <c r="T746" i="4"/>
  <c r="U746" i="4" s="1"/>
  <c r="T572" i="4"/>
  <c r="U572" i="4" s="1"/>
  <c r="T284" i="4"/>
  <c r="U284" i="4" s="1"/>
  <c r="T205" i="4"/>
  <c r="U205" i="4" s="1"/>
  <c r="T179" i="4"/>
  <c r="U179" i="4" s="1"/>
  <c r="T106" i="4"/>
  <c r="U106" i="4" s="1"/>
  <c r="T57" i="4"/>
  <c r="U57" i="4" s="1"/>
  <c r="U407" i="4"/>
  <c r="T308" i="4"/>
  <c r="U308" i="4" s="1"/>
  <c r="T302" i="4"/>
  <c r="U302" i="4" s="1"/>
  <c r="S290" i="4"/>
  <c r="T290" i="4" s="1"/>
  <c r="U290" i="4" s="1"/>
  <c r="S286" i="4"/>
  <c r="T286" i="4" s="1"/>
  <c r="U286" i="4" s="1"/>
  <c r="S281" i="4"/>
  <c r="T281" i="4" s="1"/>
  <c r="U281" i="4" s="1"/>
  <c r="S271" i="4"/>
  <c r="T271" i="4" s="1"/>
  <c r="U271" i="4" s="1"/>
  <c r="S262" i="4"/>
  <c r="T262" i="4" s="1"/>
  <c r="U262" i="4" s="1"/>
  <c r="S257" i="4"/>
  <c r="T257" i="4" s="1"/>
  <c r="U257" i="4" s="1"/>
  <c r="S249" i="4"/>
  <c r="T249" i="4" s="1"/>
  <c r="U249" i="4" s="1"/>
  <c r="S233" i="4"/>
  <c r="T233" i="4" s="1"/>
  <c r="U233" i="4" s="1"/>
  <c r="S229" i="4"/>
  <c r="T229" i="4" s="1"/>
  <c r="U229" i="4" s="1"/>
  <c r="S220" i="4"/>
  <c r="T220" i="4" s="1"/>
  <c r="S212" i="4"/>
  <c r="T212" i="4" s="1"/>
  <c r="U212" i="4" s="1"/>
  <c r="S207" i="4"/>
  <c r="T207" i="4" s="1"/>
  <c r="U207" i="4" s="1"/>
  <c r="S203" i="4"/>
  <c r="T203" i="4" s="1"/>
  <c r="U203" i="4" s="1"/>
  <c r="S198" i="4"/>
  <c r="T198" i="4" s="1"/>
  <c r="U198" i="4" s="1"/>
  <c r="S192" i="4"/>
  <c r="T192" i="4" s="1"/>
  <c r="U192" i="4" s="1"/>
  <c r="S181" i="4"/>
  <c r="T181" i="4" s="1"/>
  <c r="U181" i="4" s="1"/>
  <c r="S177" i="4"/>
  <c r="T177" i="4" s="1"/>
  <c r="U177" i="4" s="1"/>
  <c r="S171" i="4"/>
  <c r="T171" i="4" s="1"/>
  <c r="U171" i="4" s="1"/>
  <c r="S155" i="4"/>
  <c r="T155" i="4" s="1"/>
  <c r="U155" i="4" s="1"/>
  <c r="S147" i="4"/>
  <c r="T147" i="4" s="1"/>
  <c r="U147" i="4" s="1"/>
  <c r="S133" i="4"/>
  <c r="T133" i="4" s="1"/>
  <c r="U133" i="4" s="1"/>
  <c r="S121" i="4"/>
  <c r="T121" i="4" s="1"/>
  <c r="U121" i="4" s="1"/>
  <c r="S115" i="4"/>
  <c r="T115" i="4" s="1"/>
  <c r="U115" i="4" s="1"/>
  <c r="S87" i="4"/>
  <c r="S76" i="4"/>
  <c r="T76" i="4" s="1"/>
  <c r="U76" i="4" s="1"/>
  <c r="S66" i="4"/>
  <c r="T66" i="4" s="1"/>
  <c r="U66" i="4" s="1"/>
  <c r="S48" i="4"/>
  <c r="T48" i="4" s="1"/>
  <c r="U48" i="4" s="1"/>
  <c r="S46" i="4"/>
  <c r="T46" i="4" s="1"/>
  <c r="U46" i="4" s="1"/>
  <c r="S44" i="4"/>
  <c r="T44" i="4" s="1"/>
  <c r="U44" i="4" s="1"/>
  <c r="S36" i="4"/>
  <c r="T36" i="4" s="1"/>
  <c r="U36" i="4" s="1"/>
  <c r="S8" i="4"/>
  <c r="T8" i="4" s="1"/>
  <c r="U8" i="4" s="1"/>
  <c r="S715" i="4"/>
  <c r="T715" i="4" s="1"/>
  <c r="R21" i="4"/>
  <c r="T61" i="4"/>
  <c r="U61" i="4" s="1"/>
  <c r="T55" i="4"/>
  <c r="U55" i="4" s="1"/>
  <c r="S42" i="4"/>
  <c r="T42" i="4" s="1"/>
  <c r="U42" i="4" s="1"/>
  <c r="R83" i="4"/>
  <c r="T83" i="4" s="1"/>
  <c r="U83" i="4" s="1"/>
  <c r="S101" i="4"/>
  <c r="T101" i="4" s="1"/>
  <c r="U101" i="4" s="1"/>
  <c r="T99" i="4"/>
  <c r="U99" i="4" s="1"/>
  <c r="S95" i="4"/>
  <c r="T95" i="4" s="1"/>
  <c r="U95" i="4" s="1"/>
  <c r="S93" i="4"/>
  <c r="T93" i="4" s="1"/>
  <c r="U93" i="4" s="1"/>
  <c r="U142" i="4"/>
  <c r="T136" i="4"/>
  <c r="U136" i="4" s="1"/>
  <c r="T129" i="4"/>
  <c r="U129" i="4" s="1"/>
  <c r="T125" i="4"/>
  <c r="U125" i="4" s="1"/>
  <c r="T123" i="4"/>
  <c r="U123" i="4" s="1"/>
  <c r="X760" i="4"/>
  <c r="T750" i="4"/>
  <c r="U750" i="4" s="1"/>
  <c r="R707" i="4"/>
  <c r="T707" i="4" s="1"/>
  <c r="U707" i="4" s="1"/>
  <c r="T701" i="4"/>
  <c r="U701" i="4" s="1"/>
  <c r="R696" i="4"/>
  <c r="T686" i="4"/>
  <c r="U686" i="4" s="1"/>
  <c r="R674" i="4"/>
  <c r="T674" i="4" s="1"/>
  <c r="R654" i="4"/>
  <c r="T654" i="4" s="1"/>
  <c r="U654" i="4" s="1"/>
  <c r="U624" i="4"/>
  <c r="S614" i="4"/>
  <c r="T614" i="4" s="1"/>
  <c r="U614" i="4" s="1"/>
  <c r="S610" i="4"/>
  <c r="T610" i="4" s="1"/>
  <c r="U610" i="4" s="1"/>
  <c r="R597" i="4"/>
  <c r="T597" i="4" s="1"/>
  <c r="U597" i="4" s="1"/>
  <c r="R562" i="4"/>
  <c r="T562" i="4" s="1"/>
  <c r="U562" i="4" s="1"/>
  <c r="R558" i="4"/>
  <c r="T558" i="4" s="1"/>
  <c r="U558" i="4" s="1"/>
  <c r="R551" i="4"/>
  <c r="S531" i="4"/>
  <c r="R495" i="4"/>
  <c r="T495" i="4" s="1"/>
  <c r="U495" i="4" s="1"/>
  <c r="T491" i="4"/>
  <c r="U491" i="4" s="1"/>
  <c r="R459" i="4"/>
  <c r="T459" i="4" s="1"/>
  <c r="R439" i="4"/>
  <c r="T439" i="4" s="1"/>
  <c r="U439" i="4" s="1"/>
  <c r="R355" i="4"/>
  <c r="R331" i="4"/>
  <c r="U317" i="4"/>
  <c r="T310" i="4"/>
  <c r="U310" i="4" s="1"/>
  <c r="T305" i="4"/>
  <c r="U305" i="4" s="1"/>
  <c r="S299" i="4"/>
  <c r="T299" i="4" s="1"/>
  <c r="S297" i="4"/>
  <c r="T297" i="4" s="1"/>
  <c r="U297" i="4" s="1"/>
  <c r="S294" i="4"/>
  <c r="T294" i="4" s="1"/>
  <c r="U294" i="4" s="1"/>
  <c r="S288" i="4"/>
  <c r="T288" i="4" s="1"/>
  <c r="U288" i="4" s="1"/>
  <c r="S268" i="4"/>
  <c r="T268" i="4" s="1"/>
  <c r="U268" i="4" s="1"/>
  <c r="S279" i="4"/>
  <c r="T279" i="4" s="1"/>
  <c r="U279" i="4" s="1"/>
  <c r="S259" i="4"/>
  <c r="T259" i="4" s="1"/>
  <c r="U259" i="4" s="1"/>
  <c r="S246" i="4"/>
  <c r="T246" i="4" s="1"/>
  <c r="T240" i="4"/>
  <c r="U240" i="4" s="1"/>
  <c r="S223" i="4"/>
  <c r="T223" i="4" s="1"/>
  <c r="U223" i="4" s="1"/>
  <c r="S231" i="4"/>
  <c r="T231" i="4" s="1"/>
  <c r="U231" i="4" s="1"/>
  <c r="S379" i="4"/>
  <c r="R369" i="4"/>
  <c r="R364" i="4"/>
  <c r="S210" i="4"/>
  <c r="T210" i="4" s="1"/>
  <c r="U210" i="4" s="1"/>
  <c r="S195" i="4"/>
  <c r="T195" i="4" s="1"/>
  <c r="U195" i="4" s="1"/>
  <c r="S174" i="4"/>
  <c r="T174" i="4" s="1"/>
  <c r="U174" i="4" s="1"/>
  <c r="S168" i="4"/>
  <c r="T168" i="4" s="1"/>
  <c r="U168" i="4" s="1"/>
  <c r="S144" i="4"/>
  <c r="T144" i="4" s="1"/>
  <c r="U144" i="4" s="1"/>
  <c r="S112" i="4"/>
  <c r="T112" i="4" s="1"/>
  <c r="U112" i="4" s="1"/>
  <c r="S381" i="4"/>
  <c r="S364" i="4"/>
  <c r="S72" i="4"/>
  <c r="T72" i="4" s="1"/>
  <c r="U72" i="4" s="1"/>
  <c r="S69" i="4"/>
  <c r="T69" i="4" s="1"/>
  <c r="U69" i="4" s="1"/>
  <c r="S63" i="4"/>
  <c r="T63" i="4" s="1"/>
  <c r="U63" i="4" s="1"/>
  <c r="S33" i="4"/>
  <c r="T33" i="4" s="1"/>
  <c r="U33" i="4" s="1"/>
  <c r="T14" i="4"/>
  <c r="U14" i="4" s="1"/>
  <c r="T6" i="4"/>
  <c r="U6" i="4" s="1"/>
  <c r="S3" i="4"/>
  <c r="U336" i="4"/>
  <c r="S540" i="4"/>
  <c r="T540" i="4" s="1"/>
  <c r="U540" i="4" s="1"/>
  <c r="R712" i="4"/>
  <c r="S709" i="4"/>
  <c r="R709" i="4"/>
  <c r="S510" i="4"/>
  <c r="T510" i="4" s="1"/>
  <c r="U510" i="4" s="1"/>
  <c r="S504" i="4"/>
  <c r="T504" i="4" s="1"/>
  <c r="U504" i="4" s="1"/>
  <c r="S555" i="4"/>
  <c r="S580" i="4"/>
  <c r="S551" i="4"/>
  <c r="R734" i="4"/>
  <c r="T734" i="4" s="1"/>
  <c r="U734" i="4" s="1"/>
  <c r="W756" i="4"/>
  <c r="S696" i="4"/>
  <c r="R461" i="4"/>
  <c r="T461" i="4" s="1"/>
  <c r="U461" i="4" s="1"/>
  <c r="R443" i="4"/>
  <c r="T443" i="4" s="1"/>
  <c r="U443" i="4" s="1"/>
  <c r="S355" i="4"/>
  <c r="U389" i="4"/>
  <c r="T535" i="4"/>
  <c r="U535" i="4" s="1"/>
  <c r="S274" i="4"/>
  <c r="T274" i="4" s="1"/>
  <c r="U274" i="4" s="1"/>
  <c r="T131" i="4"/>
  <c r="U131" i="4" s="1"/>
  <c r="U395" i="4"/>
  <c r="T16" i="4"/>
  <c r="U16" i="4" s="1"/>
  <c r="T349" i="4"/>
  <c r="U349" i="4" s="1"/>
  <c r="T127" i="4"/>
  <c r="U127" i="4" s="1"/>
  <c r="U325" i="4"/>
  <c r="T74" i="4"/>
  <c r="U74" i="4" s="1"/>
  <c r="U29" i="4"/>
  <c r="S537" i="4"/>
  <c r="S516" i="4"/>
  <c r="Q774" i="4"/>
  <c r="S252" i="4"/>
  <c r="T252" i="4" s="1"/>
  <c r="U252" i="4" s="1"/>
  <c r="S226" i="4"/>
  <c r="T226" i="4" s="1"/>
  <c r="U226" i="4" s="1"/>
  <c r="S150" i="4"/>
  <c r="T150" i="4" s="1"/>
  <c r="U150" i="4" s="1"/>
  <c r="S90" i="4"/>
  <c r="T90" i="4" s="1"/>
  <c r="U90" i="4" s="1"/>
  <c r="S39" i="4"/>
  <c r="T39" i="4" s="1"/>
  <c r="U39" i="4" s="1"/>
  <c r="P774" i="4"/>
  <c r="Q775" i="4"/>
  <c r="P775" i="4"/>
  <c r="U246" i="4" l="1"/>
  <c r="W246" i="4"/>
  <c r="X246" i="4" s="1"/>
  <c r="U220" i="4"/>
  <c r="W220" i="4"/>
  <c r="T331" i="4"/>
  <c r="U331" i="4" s="1"/>
  <c r="B582" i="4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D582" i="4"/>
  <c r="D583" i="4" s="1"/>
  <c r="D584" i="4" s="1"/>
  <c r="D585" i="4" s="1"/>
  <c r="D586" i="4" s="1"/>
  <c r="B404" i="4"/>
  <c r="B405" i="4" s="1"/>
  <c r="B406" i="4" s="1"/>
  <c r="B407" i="4" s="1"/>
  <c r="B408" i="4" s="1"/>
  <c r="S773" i="4"/>
  <c r="Q772" i="4"/>
  <c r="P772" i="4"/>
  <c r="R773" i="4"/>
  <c r="T3" i="4"/>
  <c r="B639" i="4"/>
  <c r="B640" i="4" s="1"/>
  <c r="B641" i="4" s="1"/>
  <c r="B642" i="4" s="1"/>
  <c r="T712" i="4"/>
  <c r="U712" i="4" s="1"/>
  <c r="T371" i="4"/>
  <c r="U371" i="4" s="1"/>
  <c r="U377" i="4"/>
  <c r="W686" i="4"/>
  <c r="X686" i="4" s="1"/>
  <c r="U578" i="4"/>
  <c r="W574" i="4"/>
  <c r="X574" i="4" s="1"/>
  <c r="X752" i="4"/>
  <c r="T369" i="4"/>
  <c r="U369" i="4" s="1"/>
  <c r="T383" i="4"/>
  <c r="U383" i="4" s="1"/>
  <c r="T643" i="4"/>
  <c r="U643" i="4" s="1"/>
  <c r="T385" i="4"/>
  <c r="U385" i="4" s="1"/>
  <c r="T379" i="4"/>
  <c r="U379" i="4" s="1"/>
  <c r="T381" i="4"/>
  <c r="U381" i="4" s="1"/>
  <c r="B547" i="4"/>
  <c r="B548" i="4" s="1"/>
  <c r="B549" i="4" s="1"/>
  <c r="B550" i="4" s="1"/>
  <c r="B551" i="4" s="1"/>
  <c r="B552" i="4" s="1"/>
  <c r="B553" i="4" s="1"/>
  <c r="B554" i="4" s="1"/>
  <c r="U477" i="4"/>
  <c r="U373" i="4"/>
  <c r="X756" i="4"/>
  <c r="U715" i="4"/>
  <c r="T726" i="4"/>
  <c r="U726" i="4" s="1"/>
  <c r="U652" i="4"/>
  <c r="B54" i="4"/>
  <c r="B55" i="4" s="1"/>
  <c r="B56" i="4" s="1"/>
  <c r="B57" i="4" s="1"/>
  <c r="B58" i="4" s="1"/>
  <c r="B59" i="4" s="1"/>
  <c r="B60" i="4" s="1"/>
  <c r="B61" i="4" s="1"/>
  <c r="B62" i="4" s="1"/>
  <c r="T555" i="4"/>
  <c r="W555" i="4" s="1"/>
  <c r="X555" i="4" s="1"/>
  <c r="T533" i="4"/>
  <c r="U533" i="4" s="1"/>
  <c r="T587" i="4"/>
  <c r="U587" i="4" s="1"/>
  <c r="B20" i="4"/>
  <c r="B21" i="4" s="1"/>
  <c r="B22" i="4" s="1"/>
  <c r="B23" i="4" s="1"/>
  <c r="B24" i="4" s="1"/>
  <c r="B25" i="4" s="1"/>
  <c r="B26" i="4" s="1"/>
  <c r="B27" i="4" s="1"/>
  <c r="U752" i="4"/>
  <c r="T531" i="4"/>
  <c r="U531" i="4" s="1"/>
  <c r="T361" i="4"/>
  <c r="U361" i="4" s="1"/>
  <c r="T543" i="4"/>
  <c r="U543" i="4" s="1"/>
  <c r="T630" i="4"/>
  <c r="U630" i="4" s="1"/>
  <c r="U645" i="4"/>
  <c r="U690" i="4"/>
  <c r="T580" i="4"/>
  <c r="U580" i="4" s="1"/>
  <c r="T616" i="4"/>
  <c r="U616" i="4" s="1"/>
  <c r="T516" i="4"/>
  <c r="U516" i="4" s="1"/>
  <c r="T696" i="4"/>
  <c r="W696" i="4" s="1"/>
  <c r="X696" i="4" s="1"/>
  <c r="T605" i="4"/>
  <c r="U605" i="4" s="1"/>
  <c r="U367" i="4"/>
  <c r="T501" i="4"/>
  <c r="U501" i="4" s="1"/>
  <c r="U760" i="4"/>
  <c r="T339" i="4"/>
  <c r="U339" i="4" s="1"/>
  <c r="W746" i="4"/>
  <c r="X746" i="4" s="1"/>
  <c r="W618" i="4"/>
  <c r="U618" i="4"/>
  <c r="U3" i="4"/>
  <c r="T364" i="4"/>
  <c r="U364" i="4" s="1"/>
  <c r="T21" i="4"/>
  <c r="U21" i="4" s="1"/>
  <c r="T665" i="4"/>
  <c r="U665" i="4" s="1"/>
  <c r="T537" i="4"/>
  <c r="U537" i="4" s="1"/>
  <c r="W676" i="4"/>
  <c r="X676" i="4" s="1"/>
  <c r="T87" i="4"/>
  <c r="U87" i="4" s="1"/>
  <c r="W620" i="4"/>
  <c r="X620" i="4" s="1"/>
  <c r="T355" i="4"/>
  <c r="T551" i="4"/>
  <c r="U551" i="4" s="1"/>
  <c r="U756" i="4"/>
  <c r="U674" i="4"/>
  <c r="W654" i="4"/>
  <c r="X654" i="4" s="1"/>
  <c r="W463" i="4"/>
  <c r="X463" i="4" s="1"/>
  <c r="U459" i="4"/>
  <c r="W441" i="4"/>
  <c r="X441" i="4" s="1"/>
  <c r="W431" i="4"/>
  <c r="X431" i="4" s="1"/>
  <c r="U299" i="4"/>
  <c r="W299" i="4"/>
  <c r="W268" i="4"/>
  <c r="X268" i="4" s="1"/>
  <c r="W192" i="4"/>
  <c r="X192" i="4" s="1"/>
  <c r="W112" i="4"/>
  <c r="X112" i="4" s="1"/>
  <c r="W63" i="4"/>
  <c r="X63" i="4" s="1"/>
  <c r="T709" i="4"/>
  <c r="U703" i="4"/>
  <c r="W703" i="4"/>
  <c r="X703" i="4" s="1"/>
  <c r="S775" i="4"/>
  <c r="T483" i="4"/>
  <c r="R774" i="4"/>
  <c r="W168" i="4"/>
  <c r="X168" i="4" s="1"/>
  <c r="S774" i="4"/>
  <c r="X220" i="4"/>
  <c r="W144" i="4"/>
  <c r="X144" i="4" s="1"/>
  <c r="W33" i="4"/>
  <c r="X33" i="4" s="1"/>
  <c r="R775" i="4"/>
  <c r="R772" i="4" l="1"/>
  <c r="S772" i="4"/>
  <c r="T773" i="4"/>
  <c r="W709" i="4"/>
  <c r="X709" i="4" s="1"/>
  <c r="W359" i="4"/>
  <c r="X359" i="4" s="1"/>
  <c r="W325" i="4"/>
  <c r="X325" i="4" s="1"/>
  <c r="W355" i="4"/>
  <c r="X355" i="4" s="1"/>
  <c r="W385" i="4"/>
  <c r="X385" i="4" s="1"/>
  <c r="U483" i="4"/>
  <c r="W483" i="4"/>
  <c r="X483" i="4" s="1"/>
  <c r="W736" i="4"/>
  <c r="X736" i="4" s="1"/>
  <c r="W665" i="4"/>
  <c r="X665" i="4" s="1"/>
  <c r="W616" i="4"/>
  <c r="X616" i="4" s="1"/>
  <c r="W605" i="4"/>
  <c r="X605" i="4" s="1"/>
  <c r="U696" i="4"/>
  <c r="U555" i="4"/>
  <c r="W643" i="4"/>
  <c r="X643" i="4" s="1"/>
  <c r="W580" i="4"/>
  <c r="X580" i="4" s="1"/>
  <c r="B28" i="4"/>
  <c r="B29" i="4" s="1"/>
  <c r="B30" i="4" s="1"/>
  <c r="B31" i="4" s="1"/>
  <c r="B32" i="4" s="1"/>
  <c r="W630" i="4"/>
  <c r="X630" i="4" s="1"/>
  <c r="U355" i="4"/>
  <c r="W3" i="4"/>
  <c r="X3" i="4" s="1"/>
  <c r="W501" i="4"/>
  <c r="X501" i="4" s="1"/>
  <c r="W626" i="4"/>
  <c r="X626" i="4" s="1"/>
  <c r="T774" i="4"/>
  <c r="W87" i="4"/>
  <c r="X87" i="4" s="1"/>
  <c r="W537" i="4"/>
  <c r="X537" i="4" s="1"/>
  <c r="W728" i="4"/>
  <c r="X728" i="4" s="1"/>
  <c r="U709" i="4"/>
  <c r="T775" i="4"/>
  <c r="X772" i="4" l="1"/>
  <c r="T772" i="4"/>
  <c r="X773" i="4"/>
  <c r="X774" i="4"/>
  <c r="X775" i="4" l="1"/>
</calcChain>
</file>

<file path=xl/sharedStrings.xml><?xml version="1.0" encoding="utf-8"?>
<sst xmlns="http://schemas.openxmlformats.org/spreadsheetml/2006/main" count="3588" uniqueCount="343">
  <si>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</si>
  <si>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</si>
  <si>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</si>
  <si>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</si>
  <si>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</si>
  <si>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</si>
  <si>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</si>
  <si>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</si>
  <si>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</si>
  <si>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</si>
  <si>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</si>
  <si>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</si>
  <si>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</si>
  <si>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</si>
  <si>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</si>
  <si>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</si>
  <si>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</si>
  <si>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</si>
  <si>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</si>
  <si>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</si>
  <si>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</si>
  <si>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</si>
  <si>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</si>
  <si>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</si>
  <si>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</si>
  <si>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</si>
  <si>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</si>
  <si>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</si>
  <si>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</si>
  <si>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</si>
  <si>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</si>
  <si>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</si>
  <si>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</si>
  <si>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</si>
  <si>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</si>
  <si>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</si>
  <si>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</si>
  <si>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</si>
  <si>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</si>
  <si>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</si>
  <si>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</si>
  <si>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</si>
  <si>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</si>
  <si>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</si>
  <si>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</si>
  <si>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</si>
  <si>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</si>
  <si>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</si>
  <si>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</si>
  <si>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</si>
  <si>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</si>
  <si>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</si>
  <si>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</si>
  <si>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</si>
  <si>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</si>
  <si>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</si>
  <si>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</si>
  <si>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</si>
  <si>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</si>
  <si>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</si>
  <si>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</si>
  <si>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</si>
  <si>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</si>
  <si>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</si>
  <si>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</si>
  <si>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</si>
  <si>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</si>
  <si>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</si>
  <si>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</si>
  <si>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</si>
  <si>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</si>
  <si>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</si>
  <si>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</si>
  <si>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</si>
  <si>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</si>
  <si>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</si>
  <si>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</si>
  <si>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</si>
  <si>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</si>
  <si>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</si>
  <si>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</si>
  <si>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</si>
  <si>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</si>
  <si>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</si>
  <si>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</si>
  <si>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</si>
  <si>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</si>
  <si>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</si>
  <si>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</si>
  <si>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</si>
  <si>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</si>
  <si>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</si>
  <si>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</si>
  <si>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</si>
  <si>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</si>
  <si>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</si>
  <si>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</si>
  <si>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</si>
  <si>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</si>
  <si>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</si>
  <si>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</si>
  <si>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</si>
  <si>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</si>
  <si>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</si>
  <si>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</si>
  <si>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</si>
  <si>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</si>
  <si>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</si>
  <si>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</si>
  <si>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</si>
  <si>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</si>
  <si>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</si>
  <si>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</si>
  <si>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</si>
  <si>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</si>
  <si>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</si>
  <si>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</si>
  <si>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</si>
  <si>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</si>
  <si>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</si>
  <si>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</si>
  <si>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</si>
  <si>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</si>
  <si>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</si>
  <si>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</si>
  <si>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</si>
  <si>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</si>
  <si>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</si>
  <si>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</si>
  <si>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</si>
  <si>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</si>
  <si>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</si>
  <si>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</si>
  <si>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</si>
  <si>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</si>
  <si>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</si>
  <si>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</si>
  <si>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</si>
  <si>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</si>
  <si>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</si>
  <si>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</si>
  <si>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</si>
  <si>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</si>
  <si>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</si>
  <si>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</si>
  <si>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</si>
  <si>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</si>
  <si>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</si>
  <si>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</si>
  <si>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</si>
  <si>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</si>
  <si>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</si>
  <si>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</si>
  <si>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</si>
  <si>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</si>
  <si>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</si>
  <si>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</si>
  <si>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</si>
  <si>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</si>
  <si>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</si>
  <si>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</si>
  <si>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</si>
  <si>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</si>
  <si>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</si>
  <si>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</si>
  <si>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</si>
  <si>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</si>
  <si>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</si>
  <si>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</si>
  <si>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</si>
  <si>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</si>
  <si>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</si>
  <si>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</si>
  <si>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</si>
  <si>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</si>
  <si>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</si>
  <si>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</si>
  <si>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</si>
  <si>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</si>
  <si>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</si>
  <si>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</si>
  <si>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</si>
  <si>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</si>
  <si>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</si>
  <si>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</si>
  <si>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</si>
  <si>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</si>
  <si>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</si>
  <si>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</si>
  <si>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</si>
  <si>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</si>
  <si>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</si>
  <si>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</si>
  <si>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</si>
  <si>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</si>
  <si>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</si>
  <si>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</si>
  <si>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</si>
  <si>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</si>
  <si>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</si>
  <si>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</si>
  <si>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</si>
  <si>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</si>
  <si>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</si>
  <si>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</si>
  <si>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</si>
  <si>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</si>
  <si>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</si>
  <si>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</si>
  <si>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</si>
  <si>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</si>
  <si>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</si>
  <si>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</si>
  <si>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</si>
  <si>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</si>
  <si>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</si>
  <si>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</si>
  <si>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</si>
  <si>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</si>
  <si>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</si>
  <si>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</si>
  <si>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</si>
  <si>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</si>
  <si>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</si>
  <si>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</si>
  <si>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</si>
  <si>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</si>
  <si>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</si>
  <si>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</si>
  <si>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</si>
  <si>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</si>
  <si>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</si>
  <si>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</si>
  <si>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</si>
  <si>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</si>
  <si>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</si>
  <si>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</si>
  <si>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</si>
  <si>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</si>
  <si>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</si>
  <si>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</si>
  <si>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</si>
  <si>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</si>
  <si>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</si>
  <si>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</si>
  <si>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</si>
  <si>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</si>
  <si>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</si>
  <si>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</si>
  <si>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</si>
  <si>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</si>
  <si>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Обеспечение мероприятий, направленных на охрану здоровья граждан 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</si>
  <si>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</si>
  <si>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</si>
  <si>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</si>
  <si>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</si>
  <si>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</si>
  <si>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</si>
  <si>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</si>
  <si>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</si>
  <si>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</si>
  <si>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</si>
  <si>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</si>
  <si>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</si>
  <si>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</si>
  <si>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</si>
  <si>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</si>
  <si>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</si>
  <si>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</si>
  <si>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</si>
  <si>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</si>
  <si>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</si>
  <si>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</si>
  <si>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</si>
  <si>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</si>
  <si>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</si>
  <si>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</si>
  <si>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</si>
  <si>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</si>
  <si>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</si>
  <si>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</si>
  <si>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</si>
  <si>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</si>
  <si>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</si>
  <si>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</si>
  <si>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</si>
  <si>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</si>
  <si>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</si>
  <si>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</si>
  <si>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</si>
  <si>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</si>
  <si>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случаи лечения</t>
  </si>
  <si>
    <t>число посещений (взрослые)</t>
  </si>
  <si>
    <t>число посещений (дети)</t>
  </si>
  <si>
    <t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t>
  </si>
  <si>
    <t>Амбулаторно</t>
  </si>
  <si>
    <t>Удовлетворенность потребителей в оказанной государственной услуге</t>
  </si>
  <si>
    <t>Медицинская реабилитация</t>
  </si>
  <si>
    <t>медицинская реабилитация</t>
  </si>
  <si>
    <t>ГБУЗ АО "ДГП №5"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</si>
  <si>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</si>
  <si>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Стационар</t>
  </si>
  <si>
    <t>Амбулатоорно</t>
  </si>
  <si>
    <t>Первичная медико-санитарная помощь</t>
  </si>
  <si>
    <t>Проведение углубленных медицинских обследований спортсменов субъекта Российской федерации</t>
  </si>
  <si>
    <t>Число спортсменов (на тренировочном этапе)</t>
  </si>
  <si>
    <t>Число спортсменов (на этапе совершенствования спортивного мастерства)</t>
  </si>
  <si>
    <t xml:space="preserve">Число спортсменов (на этапе высшего спортивного мастерства) </t>
  </si>
  <si>
    <t>Психиатрия для пациентов, больных туберкулезом</t>
  </si>
  <si>
    <t>Психиатрия для принудительного лечения специализированного типа</t>
  </si>
  <si>
    <t>Случай госпитализации ( взрослые)</t>
  </si>
  <si>
    <t>Случай госпитализации (дети)</t>
  </si>
  <si>
    <t>Медицинская реабилитация при заболеваниях, не входящих в базовую программу обязательного медицинского страхования</t>
  </si>
  <si>
    <t>Клиническая лабораторная диагностика</t>
  </si>
  <si>
    <t>ГЗ по учреждению перевыполнено</t>
  </si>
  <si>
    <t>ГЗ по услуге (работе) выполнено</t>
  </si>
  <si>
    <t>Первичная специализированная медико-санитарная помощь, в части диагностики</t>
  </si>
  <si>
    <t xml:space="preserve">Соответствие порядкам оказания МП, клиническим рекомендациям и с учетом стандартов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</si>
  <si>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одноплодной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</si>
  <si>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>колличество исследований</t>
  </si>
  <si>
    <t xml:space="preserve">СкринингI
Комбинированная скрининговая диагностика:
ультразвуковое исследование
при сроке беременности
11-14 недели </t>
  </si>
  <si>
    <t xml:space="preserve">Скрининг I
Комбинированная скрининговая диагностика: клинические лабораторные  исследования
при сроке беременности
11-14 недели </t>
  </si>
  <si>
    <t xml:space="preserve">Скрининг II
Ультразвуковое скрининговое  исследование
при сроке беременности
19-21 недели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</si>
  <si>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многоплодной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</si>
  <si>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 xml:space="preserve"> Директор ГБУЗ АО "МИАЦ" ______________А.М. Маринкин</t>
  </si>
  <si>
    <t>Не применяется</t>
  </si>
  <si>
    <t>педиатрия</t>
  </si>
  <si>
    <t>Соответствие порядкам оказания медицинской помощи, клиническим рекомендациям и с учетом стандартов</t>
  </si>
  <si>
    <t>2025 (план)</t>
  </si>
  <si>
    <t>Содержание (эксплуатация) имущества, находящегося в государственной(муниципальной) собственности</t>
  </si>
  <si>
    <t>Содержание (эксплуатация) имущества, находящего в государственной (муниципальной) собственности</t>
  </si>
  <si>
    <t>ГБУЗ АО "ОСЦ"</t>
  </si>
  <si>
    <t>Гинекология</t>
  </si>
  <si>
    <t>Неврология</t>
  </si>
  <si>
    <t>Хирургия</t>
  </si>
  <si>
    <t>33.02.01 Фармация</t>
  </si>
  <si>
    <t>Соответствие порядкам оказания МП и на основе стандартов МП Удовлетворенность потребителей в оказанной государственной услуге.</t>
  </si>
  <si>
    <t>Количество исследований (флюорография)</t>
  </si>
  <si>
    <t>"ОЦЕНКА выполнения государственных заданий учреждениями,  подведомственными министерству здравоохранения Астраханской области за 6 месяцев 2025 года"</t>
  </si>
  <si>
    <t>Организация осуществления мероприятий по профилактике и формированию здорового образа жизни у граждан</t>
  </si>
  <si>
    <t xml:space="preserve">Организация осуществления мероприятий по профилактике и формированию здорового образа жизни </t>
  </si>
  <si>
    <t xml:space="preserve">Случай госпитализации </t>
  </si>
  <si>
    <t>2025 -факт 6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</si>
</sst>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B050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432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164" fontId="31" fillId="0" borderId="4" xfId="0" applyNumberFormat="1" applyFont="1" applyBorder="1" applyAlignment="1">
      <alignment vertical="center" wrapText="1"/>
    </xf>
    <xf numFmtId="0" fontId="43" fillId="8" borderId="1" xfId="0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vertical="center" wrapText="1"/>
    </xf>
    <xf numFmtId="2" fontId="44" fillId="8" borderId="1" xfId="0" applyNumberFormat="1" applyFont="1" applyFill="1" applyBorder="1" applyAlignment="1">
      <alignment horizontal="center" vertical="center" wrapText="1"/>
    </xf>
    <xf numFmtId="4" fontId="44" fillId="8" borderId="1" xfId="0" applyNumberFormat="1" applyFont="1" applyFill="1" applyBorder="1" applyAlignment="1">
      <alignment horizontal="center" vertical="center" wrapText="1"/>
    </xf>
    <xf numFmtId="2" fontId="46" fillId="8" borderId="4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164" fontId="32" fillId="3" borderId="9" xfId="0" applyNumberFormat="1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164" fontId="32" fillId="3" borderId="4" xfId="0" applyNumberFormat="1" applyFont="1" applyFill="1" applyBorder="1" applyAlignment="1">
      <alignment horizontal="center" vertical="center" wrapText="1"/>
    </xf>
    <xf numFmtId="164" fontId="32" fillId="3" borderId="5" xfId="0" applyNumberFormat="1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2" fillId="3" borderId="6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7" borderId="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30" fillId="8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5" fillId="0" borderId="6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1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84"/>
  <sheetViews>
    <sheetView tabSelected="1" zoomScale="80" zoomScaleNormal="80" zoomScaleSheetLayoutView="80" workbookViewId="0">
      <pane xSplit="4" ySplit="2" topLeftCell="N312" activePane="bottomRight" state="frozen"/>
      <selection pane="topRight" activeCell="E1" sqref="E1"/>
      <selection pane="bottomLeft" activeCell="A3" sqref="A3"/>
      <selection pane="bottomRight" activeCell="Q322" sqref="Q322"/>
    </sheetView>
  </sheetViews>
  <sheetFormatPr defaultColWidth="9.140625" defaultRowHeight="15" x14ac:dyDescent="0.25"/>
  <cols>
    <col min="1" max="1" width="39.85546875" style="17" customWidth="1"/>
    <col min="2" max="2" width="27.140625" style="32" customWidth="1"/>
    <col min="3" max="3" width="43.5703125" style="20" customWidth="1"/>
    <col min="4" max="4" width="28.42578125" style="20" customWidth="1"/>
    <col min="5" max="5" width="20.140625" style="21" customWidth="1"/>
    <col min="6" max="6" width="15.42578125" style="20" customWidth="1"/>
    <col min="7" max="7" width="27.140625" style="20" customWidth="1"/>
    <col min="8" max="8" width="16.85546875" style="20" customWidth="1"/>
    <col min="9" max="9" width="25.28515625" style="20" customWidth="1"/>
    <col min="10" max="11" width="26.140625" style="20" customWidth="1"/>
    <col min="12" max="12" width="9.7109375" style="22" customWidth="1"/>
    <col min="13" max="13" width="10.140625" style="17" customWidth="1"/>
    <col min="14" max="14" width="11.5703125" style="105" customWidth="1"/>
    <col min="15" max="15" width="12" style="105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26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46" t="s">
        <v>338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</row>
    <row r="2" spans="1:28" ht="98.25" customHeight="1" thickBot="1" x14ac:dyDescent="0.3">
      <c r="A2" s="39" t="s">
        <v>0</v>
      </c>
      <c r="B2" s="40" t="s">
        <v>235</v>
      </c>
      <c r="C2" s="41" t="s">
        <v>1</v>
      </c>
      <c r="D2" s="41" t="s">
        <v>111</v>
      </c>
      <c r="E2" s="41" t="s">
        <v>64</v>
      </c>
      <c r="F2" s="41" t="s">
        <v>112</v>
      </c>
      <c r="G2" s="41" t="s">
        <v>107</v>
      </c>
      <c r="H2" s="41" t="s">
        <v>113</v>
      </c>
      <c r="I2" s="41" t="s">
        <v>108</v>
      </c>
      <c r="J2" s="41" t="s">
        <v>114</v>
      </c>
      <c r="K2" s="41" t="s">
        <v>106</v>
      </c>
      <c r="L2" s="41" t="s">
        <v>2</v>
      </c>
      <c r="M2" s="42" t="s">
        <v>4</v>
      </c>
      <c r="N2" s="40" t="s">
        <v>328</v>
      </c>
      <c r="O2" s="40" t="s">
        <v>342</v>
      </c>
      <c r="P2" s="12" t="s">
        <v>109</v>
      </c>
      <c r="Q2" s="13" t="s">
        <v>110</v>
      </c>
      <c r="R2" s="12" t="s">
        <v>102</v>
      </c>
      <c r="S2" s="13" t="s">
        <v>103</v>
      </c>
      <c r="T2" s="123" t="s">
        <v>20</v>
      </c>
      <c r="U2" s="11" t="s">
        <v>16</v>
      </c>
      <c r="V2" s="43" t="s">
        <v>104</v>
      </c>
      <c r="W2" s="39" t="s">
        <v>105</v>
      </c>
      <c r="X2" s="11" t="s">
        <v>15</v>
      </c>
      <c r="Y2" s="18">
        <v>6</v>
      </c>
      <c r="Z2" s="48" t="s">
        <v>269</v>
      </c>
    </row>
    <row r="3" spans="1:28" s="4" customFormat="1" ht="63.6" customHeight="1" thickBot="1" x14ac:dyDescent="0.3">
      <c r="A3" s="419" t="s">
        <v>21</v>
      </c>
      <c r="B3" s="44" t="str">
        <f t="shared" ref="B3:D101" si="0">IF(A3="",B2,A3)</f>
        <v>ГБУЗ АО Ахтубинская РБ</v>
      </c>
      <c r="C3" s="407" t="s">
        <v>119</v>
      </c>
      <c r="D3" s="19" t="str">
        <f>IF(C3="",D2,C3)</f>
        <v>ПМСП, не включенная в базовую программу ОМС</v>
      </c>
      <c r="E3" s="379" t="s">
        <v>137</v>
      </c>
      <c r="F3" s="44" t="str">
        <f t="shared" ref="F3:F117" si="1">IF(E3="",F2,E3)</f>
        <v>амбулаторно</v>
      </c>
      <c r="G3" s="379" t="s">
        <v>132</v>
      </c>
      <c r="H3" s="44" t="str">
        <f t="shared" ref="H3:H117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79" t="s">
        <v>162</v>
      </c>
      <c r="J3" s="44" t="str">
        <f t="shared" ref="J3:J18" si="3">IF(I3="",J2,I3)</f>
        <v>по профилю дерматовенерология (в части венерологии)</v>
      </c>
      <c r="K3" s="63" t="s">
        <v>128</v>
      </c>
      <c r="L3" s="63" t="s">
        <v>3</v>
      </c>
      <c r="M3" s="63" t="s">
        <v>5</v>
      </c>
      <c r="N3" s="93">
        <v>99</v>
      </c>
      <c r="O3" s="93">
        <v>99</v>
      </c>
      <c r="P3" s="50">
        <f>IF(AND(N3&lt;&gt;0,M3="Кач."),O3/N3*100,"")</f>
        <v>100</v>
      </c>
      <c r="Q3" s="50"/>
      <c r="R3" s="381">
        <f>IFERROR(AVERAGE(P3:P5),"")</f>
        <v>100</v>
      </c>
      <c r="S3" s="390">
        <f>AVERAGE(Q3:Q5)</f>
        <v>99.779756326148089</v>
      </c>
      <c r="T3" s="380">
        <f>IFERROR((R3*0.7+S3*0.3)*2,S3*2)</f>
        <v>199.86785379568886</v>
      </c>
      <c r="U3" s="395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выполнено</v>
      </c>
      <c r="V3" s="379"/>
      <c r="W3" s="422">
        <f>AVERAGE(T3:T32)</f>
        <v>193.7315523452321</v>
      </c>
      <c r="X3" s="424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169</v>
      </c>
    </row>
    <row r="4" spans="1:28" s="4" customFormat="1" ht="28.5" customHeight="1" thickBot="1" x14ac:dyDescent="0.3">
      <c r="A4" s="420"/>
      <c r="B4" s="44" t="str">
        <f t="shared" si="0"/>
        <v>ГБУЗ АО Ахтубинская РБ</v>
      </c>
      <c r="C4" s="306"/>
      <c r="D4" s="19" t="str">
        <f t="shared" si="0"/>
        <v>ПМСП, не включенная в базовую программу ОМС</v>
      </c>
      <c r="E4" s="262"/>
      <c r="F4" s="44" t="str">
        <f t="shared" si="1"/>
        <v>амбулаторно</v>
      </c>
      <c r="G4" s="262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62"/>
      <c r="J4" s="44" t="str">
        <f t="shared" si="3"/>
        <v>по профилю дерматовенерология (в части венерологии)</v>
      </c>
      <c r="K4" s="64" t="s">
        <v>40</v>
      </c>
      <c r="L4" s="65" t="s">
        <v>118</v>
      </c>
      <c r="M4" s="66" t="s">
        <v>42</v>
      </c>
      <c r="N4" s="94">
        <v>970</v>
      </c>
      <c r="O4" s="95">
        <v>549</v>
      </c>
      <c r="P4" s="51"/>
      <c r="Q4" s="52">
        <f>IF(AND(N4&lt;&gt;0,M4="объем"),(O4/N4*100)/$Y$2*12,"")</f>
        <v>113.1958762886598</v>
      </c>
      <c r="R4" s="282"/>
      <c r="S4" s="261"/>
      <c r="T4" s="294"/>
      <c r="U4" s="283"/>
      <c r="V4" s="262"/>
      <c r="W4" s="268"/>
      <c r="X4" s="425"/>
    </row>
    <row r="5" spans="1:28" s="4" customFormat="1" ht="56.25" customHeight="1" thickBot="1" x14ac:dyDescent="0.3">
      <c r="A5" s="420"/>
      <c r="B5" s="44" t="str">
        <f t="shared" si="0"/>
        <v>ГБУЗ АО Ахтубинская РБ</v>
      </c>
      <c r="C5" s="306"/>
      <c r="D5" s="19" t="str">
        <f t="shared" si="0"/>
        <v>ПМСП, не включенная в базовую программу ОМС</v>
      </c>
      <c r="E5" s="262"/>
      <c r="F5" s="44" t="str">
        <f t="shared" si="1"/>
        <v>амбулаторно</v>
      </c>
      <c r="G5" s="262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62"/>
      <c r="J5" s="44" t="str">
        <f t="shared" si="3"/>
        <v>по профилю дерматовенерология (в части венерологии)</v>
      </c>
      <c r="K5" s="64" t="s">
        <v>133</v>
      </c>
      <c r="L5" s="65" t="s">
        <v>118</v>
      </c>
      <c r="M5" s="66" t="s">
        <v>42</v>
      </c>
      <c r="N5" s="96">
        <v>220</v>
      </c>
      <c r="O5" s="96">
        <v>95</v>
      </c>
      <c r="P5" s="51"/>
      <c r="Q5" s="216">
        <f t="shared" ref="Q5:Q13" si="4">IF(AND(N5&lt;&gt;0,M5="объем"),(O5/N5*100)/$Y$2*12,"")</f>
        <v>86.36363636363636</v>
      </c>
      <c r="R5" s="282"/>
      <c r="S5" s="261"/>
      <c r="T5" s="294"/>
      <c r="U5" s="283"/>
      <c r="V5" s="262"/>
      <c r="W5" s="268"/>
      <c r="X5" s="425"/>
    </row>
    <row r="6" spans="1:28" s="4" customFormat="1" ht="28.5" customHeight="1" thickBot="1" x14ac:dyDescent="0.3">
      <c r="A6" s="420"/>
      <c r="B6" s="44" t="str">
        <f t="shared" si="0"/>
        <v>ГБУЗ АО Ахтубинская РБ</v>
      </c>
      <c r="C6" s="306"/>
      <c r="D6" s="19" t="str">
        <f t="shared" si="0"/>
        <v>ПМСП, не включенная в базовую программу ОМС</v>
      </c>
      <c r="E6" s="263" t="s">
        <v>137</v>
      </c>
      <c r="F6" s="44" t="str">
        <f t="shared" si="1"/>
        <v>амбулаторно</v>
      </c>
      <c r="G6" s="263" t="s">
        <v>39</v>
      </c>
      <c r="H6" s="44" t="str">
        <f t="shared" si="2"/>
        <v>Первичная медико-санитарная помощь, в части диагностики и лечения</v>
      </c>
      <c r="I6" s="263" t="s">
        <v>242</v>
      </c>
      <c r="J6" s="44" t="str">
        <f t="shared" si="3"/>
        <v>Вакцинация</v>
      </c>
      <c r="K6" s="63" t="s">
        <v>128</v>
      </c>
      <c r="L6" s="63" t="s">
        <v>3</v>
      </c>
      <c r="M6" s="63" t="s">
        <v>5</v>
      </c>
      <c r="N6" s="98">
        <v>99</v>
      </c>
      <c r="O6" s="98">
        <v>99</v>
      </c>
      <c r="P6" s="107">
        <f>IF(AND(N6&lt;&gt;0,M6="Кач."),O6/N6*100,"")</f>
        <v>100</v>
      </c>
      <c r="Q6" s="216"/>
      <c r="R6" s="282">
        <f>IFERROR(AVERAGE(P6:P7),"")</f>
        <v>100</v>
      </c>
      <c r="S6" s="261">
        <f>AVERAGE(Q6:Q7)</f>
        <v>98.461538461538481</v>
      </c>
      <c r="T6" s="294">
        <f>IFERROR((R6*0.7+S6*0.3)*2,S6*2)</f>
        <v>199.07692307692309</v>
      </c>
      <c r="U6" s="262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409"/>
      <c r="W6" s="268"/>
      <c r="X6" s="425"/>
    </row>
    <row r="7" spans="1:28" s="4" customFormat="1" ht="36" customHeight="1" thickBot="1" x14ac:dyDescent="0.3">
      <c r="A7" s="420"/>
      <c r="B7" s="44" t="str">
        <f t="shared" si="0"/>
        <v>ГБУЗ АО Ахтубинская РБ</v>
      </c>
      <c r="C7" s="285"/>
      <c r="D7" s="19" t="str">
        <f t="shared" si="0"/>
        <v>ПМСП, не включенная в базовую программу ОМС</v>
      </c>
      <c r="E7" s="264"/>
      <c r="F7" s="44" t="str">
        <f t="shared" si="1"/>
        <v>амбулаторно</v>
      </c>
      <c r="G7" s="264"/>
      <c r="H7" s="44" t="str">
        <f t="shared" si="2"/>
        <v>Первичная медико-санитарная помощь, в части диагностики и лечения</v>
      </c>
      <c r="I7" s="264"/>
      <c r="J7" s="44" t="str">
        <f t="shared" si="3"/>
        <v>Вакцинация</v>
      </c>
      <c r="K7" s="64" t="s">
        <v>40</v>
      </c>
      <c r="L7" s="65" t="s">
        <v>118</v>
      </c>
      <c r="M7" s="66" t="s">
        <v>42</v>
      </c>
      <c r="N7" s="96">
        <v>390</v>
      </c>
      <c r="O7" s="97">
        <v>192</v>
      </c>
      <c r="P7" s="53"/>
      <c r="Q7" s="216">
        <f t="shared" si="4"/>
        <v>98.461538461538481</v>
      </c>
      <c r="R7" s="282"/>
      <c r="S7" s="261"/>
      <c r="T7" s="294"/>
      <c r="U7" s="262"/>
      <c r="V7" s="410"/>
      <c r="W7" s="268"/>
      <c r="X7" s="425"/>
    </row>
    <row r="8" spans="1:28" s="4" customFormat="1" ht="36" customHeight="1" thickBot="1" x14ac:dyDescent="0.3">
      <c r="A8" s="420"/>
      <c r="B8" s="44" t="str">
        <f t="shared" si="0"/>
        <v>ГБУЗ АО Ахтубинская РБ</v>
      </c>
      <c r="C8" s="284" t="s">
        <v>119</v>
      </c>
      <c r="D8" s="19" t="str">
        <f t="shared" si="0"/>
        <v>ПМСП, не включенная в базовую программу ОМС</v>
      </c>
      <c r="E8" s="263" t="s">
        <v>137</v>
      </c>
      <c r="F8" s="44" t="str">
        <f t="shared" si="1"/>
        <v>амбулаторно</v>
      </c>
      <c r="G8" s="379" t="s">
        <v>258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63" t="s">
        <v>139</v>
      </c>
      <c r="J8" s="44" t="str">
        <f t="shared" si="3"/>
        <v>по профилю Фтизиатрия</v>
      </c>
      <c r="K8" s="63" t="s">
        <v>128</v>
      </c>
      <c r="L8" s="63" t="s">
        <v>3</v>
      </c>
      <c r="M8" s="63" t="s">
        <v>5</v>
      </c>
      <c r="N8" s="98">
        <v>99</v>
      </c>
      <c r="O8" s="98">
        <v>99</v>
      </c>
      <c r="P8" s="134">
        <f>IF(AND(N8&lt;&gt;0,M8="Кач."),O8/N8*100,"")</f>
        <v>100</v>
      </c>
      <c r="Q8" s="216"/>
      <c r="R8" s="265">
        <f>IFERROR(AVERAGE(P8:P10),"")</f>
        <v>100</v>
      </c>
      <c r="S8" s="259">
        <f>AVERAGE(Q8:Q10)</f>
        <v>107.17380952380952</v>
      </c>
      <c r="T8" s="280">
        <f>IFERROR((R8*0.7+S8*0.3)*2,S8*2)</f>
        <v>204.3042857142857</v>
      </c>
      <c r="U8" s="263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ПЕРЕвыполнено</v>
      </c>
      <c r="V8" s="392"/>
      <c r="W8" s="268"/>
      <c r="X8" s="425"/>
    </row>
    <row r="9" spans="1:28" s="4" customFormat="1" ht="36" customHeight="1" thickBot="1" x14ac:dyDescent="0.3">
      <c r="A9" s="420"/>
      <c r="B9" s="44" t="str">
        <f t="shared" si="0"/>
        <v>ГБУЗ АО Ахтубинская РБ</v>
      </c>
      <c r="C9" s="306"/>
      <c r="D9" s="19" t="str">
        <f t="shared" si="0"/>
        <v>ПМСП, не включенная в базовую программу ОМС</v>
      </c>
      <c r="E9" s="303"/>
      <c r="F9" s="44" t="str">
        <f t="shared" si="1"/>
        <v>амбулаторно</v>
      </c>
      <c r="G9" s="262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303"/>
      <c r="J9" s="44" t="str">
        <f t="shared" si="3"/>
        <v>по профилю Фтизиатрия</v>
      </c>
      <c r="K9" s="64" t="s">
        <v>40</v>
      </c>
      <c r="L9" s="65" t="s">
        <v>118</v>
      </c>
      <c r="M9" s="66" t="s">
        <v>42</v>
      </c>
      <c r="N9" s="96">
        <v>2800</v>
      </c>
      <c r="O9" s="97">
        <v>1571</v>
      </c>
      <c r="P9" s="53"/>
      <c r="Q9" s="216">
        <f t="shared" si="4"/>
        <v>112.21428571428572</v>
      </c>
      <c r="R9" s="278"/>
      <c r="S9" s="279"/>
      <c r="T9" s="281"/>
      <c r="U9" s="303"/>
      <c r="V9" s="393"/>
      <c r="W9" s="268"/>
      <c r="X9" s="425"/>
    </row>
    <row r="10" spans="1:28" s="4" customFormat="1" ht="36" customHeight="1" thickBot="1" x14ac:dyDescent="0.3">
      <c r="A10" s="420"/>
      <c r="B10" s="44" t="str">
        <f t="shared" si="0"/>
        <v>ГБУЗ АО Ахтубинская РБ</v>
      </c>
      <c r="C10" s="285"/>
      <c r="D10" s="19" t="str">
        <f t="shared" si="0"/>
        <v>ПМСП, не включенная в базовую программу ОМС</v>
      </c>
      <c r="E10" s="264"/>
      <c r="F10" s="44" t="str">
        <f t="shared" si="1"/>
        <v>амбулаторно</v>
      </c>
      <c r="G10" s="262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64"/>
      <c r="J10" s="44" t="str">
        <f t="shared" si="3"/>
        <v>по профилю Фтизиатрия</v>
      </c>
      <c r="K10" s="64" t="s">
        <v>133</v>
      </c>
      <c r="L10" s="65" t="s">
        <v>118</v>
      </c>
      <c r="M10" s="66" t="s">
        <v>42</v>
      </c>
      <c r="N10" s="96">
        <v>750</v>
      </c>
      <c r="O10" s="97">
        <v>383</v>
      </c>
      <c r="P10" s="53"/>
      <c r="Q10" s="216">
        <f t="shared" si="4"/>
        <v>102.13333333333333</v>
      </c>
      <c r="R10" s="391"/>
      <c r="S10" s="389"/>
      <c r="T10" s="330"/>
      <c r="U10" s="386"/>
      <c r="V10" s="394"/>
      <c r="W10" s="268"/>
      <c r="X10" s="425"/>
    </row>
    <row r="11" spans="1:28" s="4" customFormat="1" ht="28.5" customHeight="1" thickBot="1" x14ac:dyDescent="0.3">
      <c r="A11" s="420"/>
      <c r="B11" s="44" t="str">
        <f t="shared" si="0"/>
        <v>ГБУЗ АО Ахтубинская РБ</v>
      </c>
      <c r="C11" s="289" t="s">
        <v>136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62" t="s">
        <v>137</v>
      </c>
      <c r="F11" s="44" t="str">
        <f t="shared" si="1"/>
        <v>амбулаторно</v>
      </c>
      <c r="G11" s="263" t="s">
        <v>136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63" t="s">
        <v>143</v>
      </c>
      <c r="J11" s="44" t="str">
        <f t="shared" si="3"/>
        <v xml:space="preserve">Не применяется </v>
      </c>
      <c r="K11" s="67" t="s">
        <v>128</v>
      </c>
      <c r="L11" s="67" t="s">
        <v>3</v>
      </c>
      <c r="M11" s="67" t="s">
        <v>5</v>
      </c>
      <c r="N11" s="98">
        <v>99</v>
      </c>
      <c r="O11" s="98">
        <v>99</v>
      </c>
      <c r="P11" s="129">
        <f>IF(AND(N11&lt;&gt;0,M11="Кач."),O11/N11*100,"")</f>
        <v>100</v>
      </c>
      <c r="Q11" s="128"/>
      <c r="R11" s="387">
        <f>IFERROR(AVERAGE(P11:P13),"")</f>
        <v>100</v>
      </c>
      <c r="S11" s="388">
        <f>AVERAGE(Q11:Q13)</f>
        <v>135.64506480558327</v>
      </c>
      <c r="T11" s="324">
        <f>IFERROR((R11*0.7+S11*0.3)*2,S11*2)</f>
        <v>221.38703888334996</v>
      </c>
      <c r="U11" s="385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385"/>
      <c r="W11" s="268"/>
      <c r="X11" s="425"/>
    </row>
    <row r="12" spans="1:28" s="4" customFormat="1" ht="28.5" customHeight="1" thickBot="1" x14ac:dyDescent="0.3">
      <c r="A12" s="420"/>
      <c r="B12" s="44" t="str">
        <f t="shared" si="0"/>
        <v>ГБУЗ АО Ахтубинская РБ</v>
      </c>
      <c r="C12" s="289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62"/>
      <c r="F12" s="44" t="str">
        <f t="shared" si="1"/>
        <v>амбулаторно</v>
      </c>
      <c r="G12" s="303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303"/>
      <c r="J12" s="44" t="str">
        <f t="shared" si="3"/>
        <v xml:space="preserve">Не применяется </v>
      </c>
      <c r="K12" s="64" t="s">
        <v>40</v>
      </c>
      <c r="L12" s="65" t="s">
        <v>118</v>
      </c>
      <c r="M12" s="66" t="s">
        <v>42</v>
      </c>
      <c r="N12" s="95">
        <v>2125</v>
      </c>
      <c r="O12" s="164">
        <v>1060</v>
      </c>
      <c r="P12" s="129"/>
      <c r="Q12" s="259">
        <f t="shared" si="4"/>
        <v>99.764705882352956</v>
      </c>
      <c r="R12" s="278"/>
      <c r="S12" s="279"/>
      <c r="T12" s="281"/>
      <c r="U12" s="303"/>
      <c r="V12" s="303"/>
      <c r="W12" s="268"/>
      <c r="X12" s="425"/>
    </row>
    <row r="13" spans="1:28" s="4" customFormat="1" ht="42.75" customHeight="1" thickBot="1" x14ac:dyDescent="0.3">
      <c r="A13" s="420"/>
      <c r="B13" s="44" t="str">
        <f>IF(A13="",B12,A13)</f>
        <v>ГБУЗ АО Ахтубинская РБ</v>
      </c>
      <c r="C13" s="289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62"/>
      <c r="F13" s="44" t="str">
        <f t="shared" si="1"/>
        <v>амбулаторно</v>
      </c>
      <c r="G13" s="303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303"/>
      <c r="J13" s="44" t="str">
        <f t="shared" si="3"/>
        <v xml:space="preserve">Не применяется </v>
      </c>
      <c r="K13" s="69" t="s">
        <v>146</v>
      </c>
      <c r="L13" s="70" t="s">
        <v>41</v>
      </c>
      <c r="M13" s="66" t="s">
        <v>42</v>
      </c>
      <c r="N13" s="94">
        <v>590</v>
      </c>
      <c r="O13" s="95">
        <v>506</v>
      </c>
      <c r="P13" s="53"/>
      <c r="Q13" s="260">
        <f t="shared" si="4"/>
        <v>171.52542372881356</v>
      </c>
      <c r="R13" s="266"/>
      <c r="S13" s="260"/>
      <c r="T13" s="305"/>
      <c r="U13" s="264"/>
      <c r="V13" s="264"/>
      <c r="W13" s="268"/>
      <c r="X13" s="425"/>
    </row>
    <row r="14" spans="1:28" s="4" customFormat="1" ht="28.5" customHeight="1" thickBot="1" x14ac:dyDescent="0.3">
      <c r="A14" s="420"/>
      <c r="B14" s="44" t="str">
        <f t="shared" si="0"/>
        <v>ГБУЗ АО Ахтубинская РБ</v>
      </c>
      <c r="C14" s="284" t="s">
        <v>71</v>
      </c>
      <c r="D14" s="19" t="str">
        <f t="shared" si="0"/>
        <v>Паллиативная медицинская помощь</v>
      </c>
      <c r="E14" s="263" t="s">
        <v>281</v>
      </c>
      <c r="F14" s="44" t="str">
        <f t="shared" si="1"/>
        <v>стационар (ОСУ)</v>
      </c>
      <c r="G14" s="263" t="s">
        <v>43</v>
      </c>
      <c r="H14" s="44" t="str">
        <f t="shared" si="2"/>
        <v>паллиативная медицинская помощь</v>
      </c>
      <c r="I14" s="263" t="s">
        <v>143</v>
      </c>
      <c r="J14" s="44" t="str">
        <f t="shared" si="3"/>
        <v xml:space="preserve">Не применяется </v>
      </c>
      <c r="K14" s="67" t="s">
        <v>128</v>
      </c>
      <c r="L14" s="67" t="s">
        <v>3</v>
      </c>
      <c r="M14" s="67" t="s">
        <v>5</v>
      </c>
      <c r="N14" s="98">
        <v>99</v>
      </c>
      <c r="O14" s="98">
        <v>99</v>
      </c>
      <c r="P14" s="51">
        <f t="shared" ref="P14:P31" si="5">IF(AND(N14&lt;&gt;0,M14="Кач."),O14/N14*100,"")</f>
        <v>100</v>
      </c>
      <c r="Q14" s="51"/>
      <c r="R14" s="265">
        <f>IFERROR(AVERAGE(P14:P15),"")</f>
        <v>100</v>
      </c>
      <c r="S14" s="259">
        <f>AVERAGE(Q14:Q15)</f>
        <v>99.17308240661535</v>
      </c>
      <c r="T14" s="280">
        <f>IFERROR((R14*0.7+S14*0.3)*2,S14*2)</f>
        <v>199.50384944396922</v>
      </c>
      <c r="U14" s="263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выполнено</v>
      </c>
      <c r="V14" s="347"/>
      <c r="W14" s="268"/>
      <c r="X14" s="425"/>
      <c r="Z14" s="5"/>
    </row>
    <row r="15" spans="1:28" s="4" customFormat="1" ht="28.5" customHeight="1" thickBot="1" x14ac:dyDescent="0.3">
      <c r="A15" s="420"/>
      <c r="B15" s="44" t="str">
        <f t="shared" si="0"/>
        <v>ГБУЗ АО Ахтубинская РБ</v>
      </c>
      <c r="C15" s="306"/>
      <c r="D15" s="19" t="str">
        <f t="shared" si="0"/>
        <v>Паллиативная медицинская помощь</v>
      </c>
      <c r="E15" s="264"/>
      <c r="F15" s="44" t="str">
        <f t="shared" si="1"/>
        <v>стационар (ОСУ)</v>
      </c>
      <c r="G15" s="303"/>
      <c r="H15" s="44" t="str">
        <f t="shared" si="2"/>
        <v>паллиативная медицинская помощь</v>
      </c>
      <c r="I15" s="264"/>
      <c r="J15" s="44" t="str">
        <f t="shared" si="3"/>
        <v xml:space="preserve">Не применяется </v>
      </c>
      <c r="K15" s="64" t="s">
        <v>134</v>
      </c>
      <c r="L15" s="65" t="s">
        <v>135</v>
      </c>
      <c r="M15" s="66" t="s">
        <v>42</v>
      </c>
      <c r="N15" s="164">
        <v>3507</v>
      </c>
      <c r="O15" s="95">
        <v>1739</v>
      </c>
      <c r="P15" s="53"/>
      <c r="Q15" s="52">
        <f>IF(AND(N15&lt;&gt;0,M15="объем"),(O15/N15*100)/$Y$2*12,"")</f>
        <v>99.17308240661535</v>
      </c>
      <c r="R15" s="266"/>
      <c r="S15" s="260"/>
      <c r="T15" s="305"/>
      <c r="U15" s="264"/>
      <c r="V15" s="348"/>
      <c r="W15" s="268"/>
      <c r="X15" s="425"/>
      <c r="Z15" s="5"/>
    </row>
    <row r="16" spans="1:28" s="4" customFormat="1" ht="28.5" customHeight="1" thickBot="1" x14ac:dyDescent="0.3">
      <c r="A16" s="420"/>
      <c r="B16" s="44" t="str">
        <f t="shared" si="0"/>
        <v>ГБУЗ АО Ахтубинская РБ</v>
      </c>
      <c r="C16" s="306"/>
      <c r="D16" s="19" t="str">
        <f t="shared" si="0"/>
        <v>Паллиативная медицинская помощь</v>
      </c>
      <c r="E16" s="263" t="s">
        <v>137</v>
      </c>
      <c r="F16" s="44" t="str">
        <f t="shared" si="1"/>
        <v>амбулаторно</v>
      </c>
      <c r="G16" s="303"/>
      <c r="H16" s="44" t="str">
        <f t="shared" si="2"/>
        <v>паллиативная медицинская помощь</v>
      </c>
      <c r="I16" s="263" t="s">
        <v>143</v>
      </c>
      <c r="J16" s="44" t="str">
        <f t="shared" si="3"/>
        <v xml:space="preserve">Не применяется </v>
      </c>
      <c r="K16" s="68" t="s">
        <v>128</v>
      </c>
      <c r="L16" s="67" t="s">
        <v>3</v>
      </c>
      <c r="M16" s="67" t="s">
        <v>5</v>
      </c>
      <c r="N16" s="98">
        <v>99</v>
      </c>
      <c r="O16" s="98">
        <v>99</v>
      </c>
      <c r="P16" s="51">
        <f t="shared" ref="P16:P18" si="6">IF(AND(N16&lt;&gt;0,M16="Кач."),O16/N16*100,"")</f>
        <v>100</v>
      </c>
      <c r="Q16" s="51"/>
      <c r="R16" s="265">
        <f>IFERROR(AVERAGE(P16:P17),"")</f>
        <v>100</v>
      </c>
      <c r="S16" s="259">
        <f>AVERAGE(Q16:Q17)</f>
        <v>95.07692307692308</v>
      </c>
      <c r="T16" s="280">
        <f>IFERROR((R16*0.7+S16*0.3)*2,S16*2)</f>
        <v>197.04615384615386</v>
      </c>
      <c r="U16" s="263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выполнено</v>
      </c>
      <c r="V16" s="347"/>
      <c r="W16" s="268"/>
      <c r="X16" s="425"/>
      <c r="Z16" s="5"/>
    </row>
    <row r="17" spans="1:26" s="4" customFormat="1" ht="27" customHeight="1" thickBot="1" x14ac:dyDescent="0.3">
      <c r="A17" s="420"/>
      <c r="B17" s="44" t="str">
        <f t="shared" si="0"/>
        <v>ГБУЗ АО Ахтубинская РБ</v>
      </c>
      <c r="C17" s="306"/>
      <c r="D17" s="19" t="str">
        <f t="shared" si="0"/>
        <v>Паллиативная медицинская помощь</v>
      </c>
      <c r="E17" s="264"/>
      <c r="F17" s="44" t="str">
        <f t="shared" si="1"/>
        <v>амбулаторно</v>
      </c>
      <c r="G17" s="303"/>
      <c r="H17" s="44" t="str">
        <f t="shared" si="2"/>
        <v>паллиативная медицинская помощь</v>
      </c>
      <c r="I17" s="264"/>
      <c r="J17" s="44" t="str">
        <f t="shared" si="3"/>
        <v xml:space="preserve">Не применяется </v>
      </c>
      <c r="K17" s="69" t="s">
        <v>40</v>
      </c>
      <c r="L17" s="65" t="s">
        <v>118</v>
      </c>
      <c r="M17" s="66" t="s">
        <v>42</v>
      </c>
      <c r="N17" s="96">
        <v>650</v>
      </c>
      <c r="O17" s="96">
        <v>309</v>
      </c>
      <c r="P17" s="51"/>
      <c r="Q17" s="52">
        <f>IF(AND(N17&lt;&gt;0,M17="объем"),(O17/N17*100)/$Y$2*12,"")</f>
        <v>95.07692307692308</v>
      </c>
      <c r="R17" s="266"/>
      <c r="S17" s="260"/>
      <c r="T17" s="305"/>
      <c r="U17" s="264"/>
      <c r="V17" s="348"/>
      <c r="W17" s="268"/>
      <c r="X17" s="425"/>
      <c r="Z17" s="5"/>
    </row>
    <row r="18" spans="1:26" s="4" customFormat="1" ht="27.75" customHeight="1" thickBot="1" x14ac:dyDescent="0.3">
      <c r="A18" s="420"/>
      <c r="B18" s="44" t="str">
        <f t="shared" si="0"/>
        <v>ГБУЗ АО Ахтубинская РБ</v>
      </c>
      <c r="C18" s="306"/>
      <c r="D18" s="19" t="str">
        <f t="shared" si="0"/>
        <v>Паллиативная медицинская помощь</v>
      </c>
      <c r="E18" s="263" t="s">
        <v>243</v>
      </c>
      <c r="F18" s="44" t="str">
        <f t="shared" si="1"/>
        <v>амбулаторно на дому выездными патронажными бригадами</v>
      </c>
      <c r="G18" s="303"/>
      <c r="H18" s="44" t="str">
        <f t="shared" si="2"/>
        <v>паллиативная медицинская помощь</v>
      </c>
      <c r="I18" s="263" t="s">
        <v>143</v>
      </c>
      <c r="J18" s="44" t="str">
        <f t="shared" si="3"/>
        <v xml:space="preserve">Не применяется </v>
      </c>
      <c r="K18" s="68" t="s">
        <v>128</v>
      </c>
      <c r="L18" s="67" t="s">
        <v>3</v>
      </c>
      <c r="M18" s="67" t="s">
        <v>5</v>
      </c>
      <c r="N18" s="98">
        <v>99</v>
      </c>
      <c r="O18" s="98">
        <v>99</v>
      </c>
      <c r="P18" s="145">
        <f t="shared" si="6"/>
        <v>100</v>
      </c>
      <c r="Q18" s="146"/>
      <c r="R18" s="265">
        <f>IFERROR(AVERAGE(P18:P19),"")</f>
        <v>100</v>
      </c>
      <c r="S18" s="309">
        <f>AVERAGE(Q18:Q20)</f>
        <v>82.595541401273891</v>
      </c>
      <c r="T18" s="280">
        <f>IFERROR((R18*0.7+S18*0.3)*2,S18*2)</f>
        <v>189.55732484076432</v>
      </c>
      <c r="U18" s="263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выполнено</v>
      </c>
      <c r="V18" s="347"/>
      <c r="W18" s="268"/>
      <c r="X18" s="425"/>
      <c r="Z18" s="5"/>
    </row>
    <row r="19" spans="1:26" s="4" customFormat="1" ht="28.5" customHeight="1" thickBot="1" x14ac:dyDescent="0.3">
      <c r="A19" s="420"/>
      <c r="B19" s="44" t="str">
        <f t="shared" si="0"/>
        <v>ГБУЗ АО Ахтубинская РБ</v>
      </c>
      <c r="C19" s="306"/>
      <c r="D19" s="19" t="str">
        <f t="shared" si="0"/>
        <v>Паллиативная медицинская помощь</v>
      </c>
      <c r="E19" s="303"/>
      <c r="F19" s="44" t="str">
        <f t="shared" si="1"/>
        <v>амбулаторно на дому выездными патронажными бригадами</v>
      </c>
      <c r="G19" s="303"/>
      <c r="H19" s="44" t="str">
        <f t="shared" si="2"/>
        <v>паллиативная медицинская помощь</v>
      </c>
      <c r="I19" s="303"/>
      <c r="J19" s="44" t="str">
        <f t="shared" ref="J19:J24" si="7">IF(I19="",J18,I19)</f>
        <v xml:space="preserve">Не применяется </v>
      </c>
      <c r="K19" s="69" t="s">
        <v>292</v>
      </c>
      <c r="L19" s="65" t="s">
        <v>118</v>
      </c>
      <c r="M19" s="66" t="s">
        <v>42</v>
      </c>
      <c r="N19" s="96">
        <v>785</v>
      </c>
      <c r="O19" s="96">
        <v>354</v>
      </c>
      <c r="P19" s="145"/>
      <c r="Q19" s="255">
        <f t="shared" ref="Q19:Q20" si="8">IF(AND(N19&lt;&gt;0,M19="объем"),(O19/N19*100)/$Y$2*12,"")</f>
        <v>90.191082802547768</v>
      </c>
      <c r="R19" s="278"/>
      <c r="S19" s="327"/>
      <c r="T19" s="281"/>
      <c r="U19" s="303"/>
      <c r="V19" s="411"/>
      <c r="W19" s="268"/>
      <c r="X19" s="425"/>
      <c r="Z19" s="5"/>
    </row>
    <row r="20" spans="1:26" s="4" customFormat="1" ht="33" customHeight="1" thickBot="1" x14ac:dyDescent="0.3">
      <c r="A20" s="420"/>
      <c r="B20" s="44" t="str">
        <f t="shared" si="0"/>
        <v>ГБУЗ АО Ахтубинская РБ</v>
      </c>
      <c r="C20" s="285"/>
      <c r="D20" s="19" t="str">
        <f t="shared" si="0"/>
        <v>Паллиативная медицинская помощь</v>
      </c>
      <c r="E20" s="264"/>
      <c r="F20" s="44" t="str">
        <f t="shared" si="1"/>
        <v>амбулаторно на дому выездными патронажными бригадами</v>
      </c>
      <c r="G20" s="264"/>
      <c r="H20" s="19" t="str">
        <f t="shared" si="2"/>
        <v>паллиативная медицинская помощь</v>
      </c>
      <c r="I20" s="264"/>
      <c r="J20" s="44" t="str">
        <f t="shared" si="7"/>
        <v xml:space="preserve">Не применяется </v>
      </c>
      <c r="K20" s="69" t="s">
        <v>293</v>
      </c>
      <c r="L20" s="65" t="s">
        <v>118</v>
      </c>
      <c r="M20" s="66" t="s">
        <v>42</v>
      </c>
      <c r="N20" s="96">
        <v>32</v>
      </c>
      <c r="O20" s="96">
        <v>12</v>
      </c>
      <c r="P20" s="171"/>
      <c r="Q20" s="255">
        <f t="shared" si="8"/>
        <v>75</v>
      </c>
      <c r="R20" s="266"/>
      <c r="S20" s="310"/>
      <c r="T20" s="305"/>
      <c r="U20" s="264"/>
      <c r="V20" s="348"/>
      <c r="W20" s="268"/>
      <c r="X20" s="425"/>
      <c r="Z20" s="5"/>
    </row>
    <row r="21" spans="1:26" s="4" customFormat="1" ht="27" customHeight="1" thickBot="1" x14ac:dyDescent="0.3">
      <c r="A21" s="420"/>
      <c r="B21" s="44" t="str">
        <f>IF(A21="",B20,A21)</f>
        <v>ГБУЗ АО Ахтубинская РБ</v>
      </c>
      <c r="C21" s="284" t="s">
        <v>124</v>
      </c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63" t="s">
        <v>138</v>
      </c>
      <c r="F21" s="44" t="str">
        <f t="shared" si="1"/>
        <v>стационар</v>
      </c>
      <c r="G21" s="262" t="s">
        <v>51</v>
      </c>
      <c r="H21" s="44" t="str">
        <f t="shared" si="2"/>
        <v>терапия</v>
      </c>
      <c r="I21" s="262" t="s">
        <v>143</v>
      </c>
      <c r="J21" s="44" t="str">
        <f t="shared" si="7"/>
        <v xml:space="preserve">Не применяется </v>
      </c>
      <c r="K21" s="67" t="s">
        <v>128</v>
      </c>
      <c r="L21" s="67" t="s">
        <v>3</v>
      </c>
      <c r="M21" s="67" t="s">
        <v>5</v>
      </c>
      <c r="N21" s="98">
        <v>99</v>
      </c>
      <c r="O21" s="98">
        <v>99</v>
      </c>
      <c r="P21" s="51">
        <f t="shared" si="5"/>
        <v>100</v>
      </c>
      <c r="Q21" s="51"/>
      <c r="R21" s="265">
        <f>IFERROR(AVERAGE(P21:P24),"")</f>
        <v>100</v>
      </c>
      <c r="S21" s="259">
        <f>AVERAGE(Q21:Q24)</f>
        <v>44.881244881244882</v>
      </c>
      <c r="T21" s="280">
        <f>IFERROR((R21*0.7+S21*0.3)*2,S21*2)</f>
        <v>166.92874692874693</v>
      </c>
      <c r="U21" s="263" t="str">
        <f>IF(T21&lt;170,"ГЗ по услуге (работе) НЕ выполнено","")&amp;IF(AND(T21&gt;=170,T21&lt;=200),"ГЗ по услуге (работе) выполнено","")&amp;IF(T21&gt;200,"ГЗ по услуге (работе) ПЕРЕвыполнено","")</f>
        <v>ГЗ по услуге (работе) НЕ выполнено</v>
      </c>
      <c r="V21" s="275"/>
      <c r="W21" s="268"/>
      <c r="X21" s="425"/>
      <c r="Z21" s="5"/>
    </row>
    <row r="22" spans="1:26" s="4" customFormat="1" ht="31.5" customHeight="1" thickBot="1" x14ac:dyDescent="0.3">
      <c r="A22" s="420"/>
      <c r="B22" s="44" t="str">
        <f t="shared" si="0"/>
        <v>ГБУЗ АО Ахтубинская РБ</v>
      </c>
      <c r="C22" s="306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64"/>
      <c r="F22" s="44" t="str">
        <f t="shared" si="1"/>
        <v>стационар</v>
      </c>
      <c r="G22" s="262"/>
      <c r="H22" s="44" t="str">
        <f t="shared" si="2"/>
        <v>терапия</v>
      </c>
      <c r="I22" s="262"/>
      <c r="J22" s="44" t="str">
        <f t="shared" si="7"/>
        <v xml:space="preserve">Не применяется </v>
      </c>
      <c r="K22" s="69" t="s">
        <v>168</v>
      </c>
      <c r="L22" s="70" t="s">
        <v>145</v>
      </c>
      <c r="M22" s="66" t="s">
        <v>42</v>
      </c>
      <c r="N22" s="96">
        <v>66</v>
      </c>
      <c r="O22" s="96">
        <v>10</v>
      </c>
      <c r="P22" s="51"/>
      <c r="Q22" s="52">
        <f>IF(AND(N22&lt;&gt;0,M22="объем"),(O22/N22*100)/$Y$2*12,"")</f>
        <v>30.303030303030305</v>
      </c>
      <c r="R22" s="278"/>
      <c r="S22" s="279"/>
      <c r="T22" s="281"/>
      <c r="U22" s="303"/>
      <c r="V22" s="276"/>
      <c r="W22" s="268"/>
      <c r="X22" s="425"/>
      <c r="Z22" s="5"/>
    </row>
    <row r="23" spans="1:26" s="4" customFormat="1" ht="28.5" customHeight="1" thickBot="1" x14ac:dyDescent="0.3">
      <c r="A23" s="420"/>
      <c r="B23" s="44" t="str">
        <f t="shared" si="0"/>
        <v>ГБУЗ АО Ахтубинская РБ</v>
      </c>
      <c r="C23" s="306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63" t="s">
        <v>138</v>
      </c>
      <c r="F23" s="44" t="str">
        <f t="shared" si="1"/>
        <v>стационар</v>
      </c>
      <c r="G23" s="262" t="s">
        <v>148</v>
      </c>
      <c r="H23" s="44" t="str">
        <f t="shared" si="2"/>
        <v>хирургия</v>
      </c>
      <c r="I23" s="262" t="s">
        <v>143</v>
      </c>
      <c r="J23" s="44" t="str">
        <f t="shared" si="7"/>
        <v xml:space="preserve">Не применяется </v>
      </c>
      <c r="K23" s="67" t="s">
        <v>128</v>
      </c>
      <c r="L23" s="67" t="s">
        <v>3</v>
      </c>
      <c r="M23" s="67" t="s">
        <v>5</v>
      </c>
      <c r="N23" s="98">
        <v>99</v>
      </c>
      <c r="O23" s="98">
        <v>99</v>
      </c>
      <c r="P23" s="51">
        <f t="shared" ref="P23:P25" si="9">IF(AND(N23&lt;&gt;0,M23="Кач."),O23/N23*100,"")</f>
        <v>100</v>
      </c>
      <c r="Q23" s="51"/>
      <c r="R23" s="278"/>
      <c r="S23" s="279"/>
      <c r="T23" s="281"/>
      <c r="U23" s="303"/>
      <c r="V23" s="276"/>
      <c r="W23" s="268"/>
      <c r="X23" s="425"/>
      <c r="Z23" s="5"/>
    </row>
    <row r="24" spans="1:26" s="4" customFormat="1" ht="28.5" customHeight="1" thickBot="1" x14ac:dyDescent="0.3">
      <c r="A24" s="420"/>
      <c r="B24" s="44" t="str">
        <f t="shared" si="0"/>
        <v>ГБУЗ АО Ахтубинская РБ</v>
      </c>
      <c r="C24" s="285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64"/>
      <c r="F24" s="44" t="str">
        <f t="shared" si="1"/>
        <v>стационар</v>
      </c>
      <c r="G24" s="262"/>
      <c r="H24" s="44" t="str">
        <f t="shared" si="2"/>
        <v>хирургия</v>
      </c>
      <c r="I24" s="262"/>
      <c r="J24" s="44" t="str">
        <f t="shared" si="7"/>
        <v xml:space="preserve">Не применяется </v>
      </c>
      <c r="K24" s="69" t="s">
        <v>168</v>
      </c>
      <c r="L24" s="70" t="s">
        <v>145</v>
      </c>
      <c r="M24" s="66" t="s">
        <v>42</v>
      </c>
      <c r="N24" s="96">
        <v>74</v>
      </c>
      <c r="O24" s="96">
        <v>22</v>
      </c>
      <c r="P24" s="171"/>
      <c r="Q24" s="52">
        <f t="shared" ref="Q24:Q26" si="10">IF(AND(N24&lt;&gt;0,M24="объем"),(O24/N24*100)/$Y$2*12,"")</f>
        <v>59.45945945945946</v>
      </c>
      <c r="R24" s="266"/>
      <c r="S24" s="260"/>
      <c r="T24" s="305"/>
      <c r="U24" s="264"/>
      <c r="V24" s="277"/>
      <c r="W24" s="268"/>
      <c r="X24" s="425"/>
      <c r="Z24" s="5"/>
    </row>
    <row r="25" spans="1:26" s="4" customFormat="1" ht="45" customHeight="1" thickBot="1" x14ac:dyDescent="0.3">
      <c r="A25" s="420"/>
      <c r="B25" s="44" t="str">
        <f t="shared" si="0"/>
        <v>ГБУЗ АО Ахтубинская РБ</v>
      </c>
      <c r="C25" s="284" t="s">
        <v>294</v>
      </c>
      <c r="D25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5" s="263" t="s">
        <v>295</v>
      </c>
      <c r="F25" s="44" t="str">
        <f t="shared" si="1"/>
        <v>Амбулаторно</v>
      </c>
      <c r="G25" s="263" t="s">
        <v>47</v>
      </c>
      <c r="H25" s="44" t="str">
        <f t="shared" si="2"/>
        <v>Не предусмотрено</v>
      </c>
      <c r="I25" s="263" t="s">
        <v>47</v>
      </c>
      <c r="J25" s="44" t="str">
        <f t="shared" ref="J25:J26" si="11">IF(I25="",J24,I25)</f>
        <v>Не предусмотрено</v>
      </c>
      <c r="K25" s="68" t="s">
        <v>296</v>
      </c>
      <c r="L25" s="70" t="s">
        <v>3</v>
      </c>
      <c r="M25" s="67" t="s">
        <v>5</v>
      </c>
      <c r="N25" s="98">
        <v>99</v>
      </c>
      <c r="O25" s="98">
        <v>99</v>
      </c>
      <c r="P25" s="171">
        <f t="shared" si="9"/>
        <v>100</v>
      </c>
      <c r="Q25" s="172"/>
      <c r="R25" s="265">
        <f>IFERROR(AVERAGE(P25:P26),"")</f>
        <v>100</v>
      </c>
      <c r="S25" s="259">
        <f>AVERAGE(Q25:Q26)</f>
        <v>13.844086021505376</v>
      </c>
      <c r="T25" s="280">
        <f>IFERROR((R25*0.7+S25*0.3)*2,S25*2)</f>
        <v>148.30645161290323</v>
      </c>
      <c r="U25" s="263" t="str">
        <f>IF(T25&lt;170,"ГЗ по услуге (работе) НЕ выполнено","")&amp;IF(AND(T25&gt;=170,T25&lt;=200),"ГЗ по услуге (работе) выполнено","")&amp;IF(T25&gt;200,"ГЗ по услуге (работе) ПЕРЕвыполнено","")</f>
        <v>ГЗ по услуге (работе) НЕ выполнено</v>
      </c>
      <c r="V25" s="275"/>
      <c r="W25" s="268"/>
      <c r="X25" s="425"/>
      <c r="Z25" s="5"/>
    </row>
    <row r="26" spans="1:26" s="4" customFormat="1" ht="46.5" customHeight="1" thickBot="1" x14ac:dyDescent="0.3">
      <c r="A26" s="420"/>
      <c r="B26" s="44" t="str">
        <f t="shared" si="0"/>
        <v>ГБУЗ АО Ахтубинская РБ</v>
      </c>
      <c r="C26" s="285"/>
      <c r="D26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6" s="264"/>
      <c r="F26" s="44" t="str">
        <f t="shared" si="1"/>
        <v>Амбулаторно</v>
      </c>
      <c r="G26" s="264"/>
      <c r="H26" s="44" t="str">
        <f t="shared" si="2"/>
        <v>Не предусмотрено</v>
      </c>
      <c r="I26" s="264"/>
      <c r="J26" s="44" t="str">
        <f t="shared" si="11"/>
        <v>Не предусмотрено</v>
      </c>
      <c r="K26" s="69" t="s">
        <v>40</v>
      </c>
      <c r="L26" s="70" t="s">
        <v>145</v>
      </c>
      <c r="M26" s="66" t="s">
        <v>42</v>
      </c>
      <c r="N26" s="96">
        <v>1488</v>
      </c>
      <c r="O26" s="96">
        <v>103</v>
      </c>
      <c r="P26" s="171"/>
      <c r="Q26" s="172">
        <f t="shared" si="10"/>
        <v>13.844086021505376</v>
      </c>
      <c r="R26" s="266"/>
      <c r="S26" s="260"/>
      <c r="T26" s="305"/>
      <c r="U26" s="264"/>
      <c r="V26" s="277"/>
      <c r="W26" s="268"/>
      <c r="X26" s="425"/>
      <c r="Z26" s="5"/>
    </row>
    <row r="27" spans="1:26" s="4" customFormat="1" ht="28.5" customHeight="1" thickBot="1" x14ac:dyDescent="0.3">
      <c r="A27" s="420"/>
      <c r="B27" s="44" t="str">
        <f>IF(A27="",B26,A27)</f>
        <v>ГБУЗ АО Ахтубинская РБ</v>
      </c>
      <c r="C27" s="317" t="s">
        <v>188</v>
      </c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75" t="s">
        <v>47</v>
      </c>
      <c r="F27" s="44" t="str">
        <f t="shared" si="1"/>
        <v>Не предусмотрено</v>
      </c>
      <c r="G27" s="290" t="s">
        <v>47</v>
      </c>
      <c r="H27" s="44" t="str">
        <f t="shared" si="2"/>
        <v>Не предусмотрено</v>
      </c>
      <c r="I27" s="290" t="s">
        <v>47</v>
      </c>
      <c r="J27" s="44" t="str">
        <f>IF(I27="",J26,I27)</f>
        <v>Не предусмотрено</v>
      </c>
      <c r="K27" s="68" t="s">
        <v>57</v>
      </c>
      <c r="L27" s="67" t="s">
        <v>57</v>
      </c>
      <c r="M27" s="68"/>
      <c r="N27" s="98"/>
      <c r="O27" s="98"/>
      <c r="P27" s="51"/>
      <c r="Q27" s="51"/>
      <c r="R27" s="265" t="str">
        <f>IFERROR(AVERAGE(P27:P28),"")</f>
        <v/>
      </c>
      <c r="S27" s="259">
        <f>AVERAGE(Q27:Q28)</f>
        <v>96</v>
      </c>
      <c r="T27" s="280">
        <f t="shared" ref="T27" si="12">IFERROR((R27*0.7+S27*0.3)*2,S27*2)</f>
        <v>192</v>
      </c>
      <c r="U27" s="263" t="str">
        <f>IF(T27&lt;170,"ГЗ по услуге (работе) НЕ выполнено","")&amp;IF(AND(T27&gt;=170,T27&lt;=200),"ГЗ по услуге (работе) выполнено","")&amp;IF(T27&gt;200,"ГЗ по услуге (работе) ПЕРЕвыполнено","")</f>
        <v>ГЗ по услуге (работе) выполнено</v>
      </c>
      <c r="V27" s="262"/>
      <c r="W27" s="268"/>
      <c r="X27" s="425"/>
      <c r="Z27" s="5"/>
    </row>
    <row r="28" spans="1:26" s="4" customFormat="1" ht="43.5" customHeight="1" thickBot="1" x14ac:dyDescent="0.3">
      <c r="A28" s="420"/>
      <c r="B28" s="44" t="str">
        <f t="shared" si="0"/>
        <v>ГБУЗ АО Ахтубинская РБ</v>
      </c>
      <c r="C28" s="318"/>
      <c r="D2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8" s="277"/>
      <c r="F28" s="44" t="str">
        <f t="shared" si="1"/>
        <v>Не предусмотрено</v>
      </c>
      <c r="G28" s="290"/>
      <c r="H28" s="44" t="str">
        <f t="shared" si="2"/>
        <v>Не предусмотрено</v>
      </c>
      <c r="I28" s="290"/>
      <c r="J28" s="44" t="str">
        <f t="shared" ref="J28:J45" si="13">IF(I28="",J27,I28)</f>
        <v>Не предусмотрено</v>
      </c>
      <c r="K28" s="69" t="s">
        <v>189</v>
      </c>
      <c r="L28" s="70" t="s">
        <v>58</v>
      </c>
      <c r="M28" s="66" t="s">
        <v>42</v>
      </c>
      <c r="N28" s="96">
        <v>200</v>
      </c>
      <c r="O28" s="96">
        <v>96</v>
      </c>
      <c r="P28" s="51"/>
      <c r="Q28" s="52">
        <f>IF(AND(N28&lt;&gt;0,M28="объем"),(O28/N28*100)/$Y$2*12,"")</f>
        <v>96</v>
      </c>
      <c r="R28" s="266"/>
      <c r="S28" s="260"/>
      <c r="T28" s="305"/>
      <c r="U28" s="264"/>
      <c r="V28" s="262"/>
      <c r="W28" s="268"/>
      <c r="X28" s="425"/>
      <c r="Z28" s="5"/>
    </row>
    <row r="29" spans="1:26" s="4" customFormat="1" ht="28.5" customHeight="1" thickBot="1" x14ac:dyDescent="0.3">
      <c r="A29" s="420"/>
      <c r="B29" s="44" t="str">
        <f t="shared" si="0"/>
        <v>ГБУЗ АО Ахтубинская РБ</v>
      </c>
      <c r="C29" s="284" t="s">
        <v>46</v>
      </c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63" t="s">
        <v>47</v>
      </c>
      <c r="F29" s="44" t="str">
        <f t="shared" si="1"/>
        <v>Не предусмотрено</v>
      </c>
      <c r="G29" s="262" t="s">
        <v>47</v>
      </c>
      <c r="H29" s="44" t="str">
        <f t="shared" si="2"/>
        <v>Не предусмотрено</v>
      </c>
      <c r="I29" s="262" t="s">
        <v>143</v>
      </c>
      <c r="J29" s="44" t="str">
        <f t="shared" si="13"/>
        <v xml:space="preserve">Не применяется </v>
      </c>
      <c r="K29" s="67" t="s">
        <v>48</v>
      </c>
      <c r="L29" s="67" t="s">
        <v>3</v>
      </c>
      <c r="M29" s="67" t="s">
        <v>5</v>
      </c>
      <c r="N29" s="98">
        <v>100</v>
      </c>
      <c r="O29" s="98">
        <v>100</v>
      </c>
      <c r="P29" s="51">
        <f t="shared" si="5"/>
        <v>100</v>
      </c>
      <c r="Q29" s="51"/>
      <c r="R29" s="282">
        <f>IFERROR(AVERAGE(P29:P30),"")</f>
        <v>100</v>
      </c>
      <c r="S29" s="261">
        <f>AVERAGE(Q29:Q30)</f>
        <v>111.33333333333331</v>
      </c>
      <c r="T29" s="280">
        <f t="shared" ref="T29" si="14">IFERROR((R29*0.7+S29*0.3)*2,S29*2)</f>
        <v>206.79999999999998</v>
      </c>
      <c r="U29" s="262" t="str">
        <f>IF(T29&lt;170,"ГЗ по услуге (работе) НЕ выполнено","")&amp;IF(AND(T29&gt;=170,T29&lt;=200),"ГЗ по услуге (работе) выполнено","")&amp;IF(T29&gt;200,"ГЗ по услуге (работе) ПЕРЕвыполнено","")</f>
        <v>ГЗ по услуге (работе) ПЕРЕвыполнено</v>
      </c>
      <c r="V29" s="262"/>
      <c r="W29" s="268"/>
      <c r="X29" s="425"/>
      <c r="Z29" s="5"/>
    </row>
    <row r="30" spans="1:26" s="4" customFormat="1" ht="48" customHeight="1" thickBot="1" x14ac:dyDescent="0.3">
      <c r="A30" s="420"/>
      <c r="B30" s="44" t="str">
        <f t="shared" si="0"/>
        <v>ГБУЗ АО Ахтубинская РБ</v>
      </c>
      <c r="C30" s="285"/>
      <c r="D30" s="19" t="str">
        <f t="shared" si="0"/>
        <v>Заготовка, хранение, транспортировка и обеспечение безопасности донорской крови и ее компонентов</v>
      </c>
      <c r="E30" s="264"/>
      <c r="F30" s="44" t="str">
        <f t="shared" si="1"/>
        <v>Не предусмотрено</v>
      </c>
      <c r="G30" s="262"/>
      <c r="H30" s="44" t="str">
        <f t="shared" si="2"/>
        <v>Не предусмотрено</v>
      </c>
      <c r="I30" s="262"/>
      <c r="J30" s="44" t="str">
        <f t="shared" si="13"/>
        <v xml:space="preserve">Не применяется </v>
      </c>
      <c r="K30" s="64" t="s">
        <v>49</v>
      </c>
      <c r="L30" s="65" t="s">
        <v>118</v>
      </c>
      <c r="M30" s="66" t="s">
        <v>42</v>
      </c>
      <c r="N30" s="96">
        <v>300</v>
      </c>
      <c r="O30" s="96">
        <v>167</v>
      </c>
      <c r="P30" s="53"/>
      <c r="Q30" s="52">
        <f>IF(AND(N30&lt;&gt;0,M30="объем"),(O30/N30*100)/$Y$2*12,"")</f>
        <v>111.33333333333331</v>
      </c>
      <c r="R30" s="282"/>
      <c r="S30" s="261"/>
      <c r="T30" s="305"/>
      <c r="U30" s="262"/>
      <c r="V30" s="262"/>
      <c r="W30" s="268"/>
      <c r="X30" s="425"/>
      <c r="Z30" s="5"/>
    </row>
    <row r="31" spans="1:26" s="4" customFormat="1" ht="28.5" customHeight="1" thickBot="1" x14ac:dyDescent="0.3">
      <c r="A31" s="420"/>
      <c r="B31" s="44" t="str">
        <f t="shared" si="0"/>
        <v>ГБУЗ АО Ахтубинская РБ</v>
      </c>
      <c r="C31" s="284" t="s">
        <v>226</v>
      </c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63" t="s">
        <v>277</v>
      </c>
      <c r="F31" s="44" t="str">
        <f t="shared" si="1"/>
        <v>заключение договоров</v>
      </c>
      <c r="G31" s="262" t="s">
        <v>279</v>
      </c>
      <c r="H3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62" t="s">
        <v>278</v>
      </c>
      <c r="J31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1" t="s">
        <v>227</v>
      </c>
      <c r="L31" s="65" t="s">
        <v>3</v>
      </c>
      <c r="M31" s="67" t="s">
        <v>5</v>
      </c>
      <c r="N31" s="98">
        <v>100</v>
      </c>
      <c r="O31" s="98">
        <v>100</v>
      </c>
      <c r="P31" s="51">
        <f t="shared" si="5"/>
        <v>100</v>
      </c>
      <c r="Q31" s="52"/>
      <c r="R31" s="282">
        <f>IFERROR(AVERAGE(P31:P32),"")</f>
        <v>100</v>
      </c>
      <c r="S31" s="261">
        <f>AVERAGE(Q31:Q32)</f>
        <v>100</v>
      </c>
      <c r="T31" s="294">
        <f>IFERROR((R31*0.7+S31*0.3)*2,S31*2)</f>
        <v>200</v>
      </c>
      <c r="U31" s="262" t="str">
        <f>IF(T31&lt;170,"ГЗ по услуге (работе) НЕ выполнено","")&amp;IF(AND(T31&gt;=170,T31&lt;=200),"ГЗ по услуге (работе) выполнено","")&amp;IF(T31&gt;200,"ГЗ по услуге (работе) ПЕРЕвыполнено","")</f>
        <v>ГЗ по услуге (работе) выполнено</v>
      </c>
      <c r="V31" s="262"/>
      <c r="W31" s="268"/>
      <c r="X31" s="425"/>
      <c r="Z31" s="5"/>
    </row>
    <row r="32" spans="1:26" s="4" customFormat="1" ht="32.25" customHeight="1" thickBot="1" x14ac:dyDescent="0.3">
      <c r="A32" s="421"/>
      <c r="B32" s="44" t="str">
        <f t="shared" si="0"/>
        <v>ГБУЗ АО Ахтубинская РБ</v>
      </c>
      <c r="C32" s="408"/>
      <c r="D3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" s="386"/>
      <c r="F32" s="44" t="str">
        <f t="shared" si="1"/>
        <v>заключение договоров</v>
      </c>
      <c r="G32" s="328"/>
      <c r="H3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" s="328"/>
      <c r="J32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" s="72" t="s">
        <v>234</v>
      </c>
      <c r="L32" s="73" t="s">
        <v>228</v>
      </c>
      <c r="M32" s="74" t="s">
        <v>42</v>
      </c>
      <c r="N32" s="99">
        <v>23.09</v>
      </c>
      <c r="O32" s="99">
        <v>23.09</v>
      </c>
      <c r="P32" s="54"/>
      <c r="Q32" s="55">
        <f>IF(AND(N32&lt;&gt;0,M32="объем"),(O32/N32*100),"")</f>
        <v>100</v>
      </c>
      <c r="R32" s="329"/>
      <c r="S32" s="325"/>
      <c r="T32" s="331"/>
      <c r="U32" s="328"/>
      <c r="V32" s="328"/>
      <c r="W32" s="423"/>
      <c r="X32" s="426"/>
      <c r="Z32" s="5"/>
    </row>
    <row r="33" spans="1:26" s="4" customFormat="1" ht="47.25" customHeight="1" thickBot="1" x14ac:dyDescent="0.3">
      <c r="A33" s="428" t="s">
        <v>22</v>
      </c>
      <c r="B33" s="44" t="str">
        <f t="shared" si="0"/>
        <v>ГБУЗ АО Володарская РБ</v>
      </c>
      <c r="C33" s="318" t="s">
        <v>119</v>
      </c>
      <c r="D33" s="19" t="str">
        <f t="shared" si="0"/>
        <v>ПМСП, не включенная в базовую программу ОМС</v>
      </c>
      <c r="E33" s="277" t="s">
        <v>137</v>
      </c>
      <c r="F33" s="44" t="str">
        <f t="shared" si="1"/>
        <v>амбулаторно</v>
      </c>
      <c r="G33" s="264" t="s">
        <v>132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77" t="s">
        <v>162</v>
      </c>
      <c r="J33" s="44" t="str">
        <f t="shared" si="13"/>
        <v>по профилю дерматовенерология (в части венерологии)</v>
      </c>
      <c r="K33" s="75" t="s">
        <v>128</v>
      </c>
      <c r="L33" s="75" t="s">
        <v>3</v>
      </c>
      <c r="M33" s="75" t="s">
        <v>5</v>
      </c>
      <c r="N33" s="100">
        <v>99</v>
      </c>
      <c r="O33" s="100">
        <v>99</v>
      </c>
      <c r="P33" s="56">
        <f t="shared" ref="P33:P104" si="15">IF(AND(N33&lt;&gt;0,M33="Кач."),O33/N33*100,"")</f>
        <v>100</v>
      </c>
      <c r="Q33" s="56"/>
      <c r="R33" s="349">
        <f>IFERROR(AVERAGE(P33:P35),"")</f>
        <v>100</v>
      </c>
      <c r="S33" s="382">
        <f>AVERAGE(Q33:Q35)</f>
        <v>100.11286681715575</v>
      </c>
      <c r="T33" s="324">
        <f>IFERROR((R33*0.7+S33*0.3)*2,S33*2)</f>
        <v>200.06772009029345</v>
      </c>
      <c r="U33" s="326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ПЕРЕвыполнено</v>
      </c>
      <c r="V33" s="326"/>
      <c r="W33" s="422">
        <f>AVERAGE(T33:T62)</f>
        <v>197.72774599690769</v>
      </c>
      <c r="X33" s="427" t="str">
        <f>IF(W33&lt;170,"ГЗ по учреждению не выполнено","")&amp;IF(AND(W33&gt;=170,W33&lt;=200),"ГЗ по учреждению выполнено","")&amp;IF(W33&gt;200,"ГЗ по учреждению перевыполнено","")</f>
        <v>ГЗ по учреждению выполнено</v>
      </c>
      <c r="Z33" s="5"/>
    </row>
    <row r="34" spans="1:26" s="4" customFormat="1" ht="39" customHeight="1" thickBot="1" x14ac:dyDescent="0.3">
      <c r="A34" s="314"/>
      <c r="B34" s="44" t="str">
        <f t="shared" si="0"/>
        <v>ГБУЗ АО Володарская РБ</v>
      </c>
      <c r="C34" s="289"/>
      <c r="D34" s="19" t="str">
        <f t="shared" si="0"/>
        <v>ПМСП, не включенная в базовую программу ОМС</v>
      </c>
      <c r="E34" s="290"/>
      <c r="F34" s="44" t="str">
        <f t="shared" si="1"/>
        <v>амбулаторно</v>
      </c>
      <c r="G34" s="262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290"/>
      <c r="J34" s="44" t="str">
        <f t="shared" si="13"/>
        <v>по профилю дерматовенерология (в части венерологии)</v>
      </c>
      <c r="K34" s="64" t="s">
        <v>40</v>
      </c>
      <c r="L34" s="65" t="s">
        <v>118</v>
      </c>
      <c r="M34" s="66" t="s">
        <v>42</v>
      </c>
      <c r="N34" s="96">
        <v>886</v>
      </c>
      <c r="O34" s="95">
        <v>444</v>
      </c>
      <c r="P34" s="53"/>
      <c r="Q34" s="52">
        <f t="shared" ref="Q34:Q47" si="16">IF(AND(N34&lt;&gt;0,M34="объем"),(O34/N34*100)/$Y$2*12,"")</f>
        <v>100.2257336343115</v>
      </c>
      <c r="R34" s="350"/>
      <c r="S34" s="383"/>
      <c r="T34" s="281"/>
      <c r="U34" s="276"/>
      <c r="V34" s="276"/>
      <c r="W34" s="268"/>
      <c r="X34" s="271"/>
      <c r="Z34" s="5"/>
    </row>
    <row r="35" spans="1:26" s="4" customFormat="1" ht="28.5" customHeight="1" thickBot="1" x14ac:dyDescent="0.3">
      <c r="A35" s="314"/>
      <c r="B35" s="44" t="str">
        <f t="shared" si="0"/>
        <v>ГБУЗ АО Володарская РБ</v>
      </c>
      <c r="C35" s="289"/>
      <c r="D35" s="19" t="str">
        <f t="shared" si="0"/>
        <v>ПМСП, не включенная в базовую программу ОМС</v>
      </c>
      <c r="E35" s="290"/>
      <c r="F35" s="44" t="str">
        <f t="shared" si="1"/>
        <v>амбулаторно</v>
      </c>
      <c r="G35" s="262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5" s="290"/>
      <c r="J35" s="44" t="str">
        <f t="shared" si="13"/>
        <v>по профилю дерматовенерология (в части венерологии)</v>
      </c>
      <c r="K35" s="64" t="s">
        <v>133</v>
      </c>
      <c r="L35" s="65" t="s">
        <v>118</v>
      </c>
      <c r="M35" s="66" t="s">
        <v>42</v>
      </c>
      <c r="N35" s="96">
        <v>90</v>
      </c>
      <c r="O35" s="95">
        <v>45</v>
      </c>
      <c r="P35" s="53"/>
      <c r="Q35" s="52">
        <f t="shared" si="16"/>
        <v>100</v>
      </c>
      <c r="R35" s="351"/>
      <c r="S35" s="384"/>
      <c r="T35" s="305"/>
      <c r="U35" s="277"/>
      <c r="V35" s="277"/>
      <c r="W35" s="268"/>
      <c r="X35" s="271"/>
    </row>
    <row r="36" spans="1:26" s="4" customFormat="1" ht="30.75" customHeight="1" thickBot="1" x14ac:dyDescent="0.3">
      <c r="A36" s="314"/>
      <c r="B36" s="44" t="str">
        <f t="shared" si="0"/>
        <v>ГБУЗ АО Володарская РБ</v>
      </c>
      <c r="C36" s="289"/>
      <c r="D36" s="19" t="str">
        <f t="shared" si="0"/>
        <v>ПМСП, не включенная в базовую программу ОМС</v>
      </c>
      <c r="E36" s="290" t="s">
        <v>137</v>
      </c>
      <c r="F36" s="44" t="str">
        <f t="shared" si="1"/>
        <v>амбулаторно</v>
      </c>
      <c r="G36" s="262" t="s">
        <v>140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290" t="s">
        <v>139</v>
      </c>
      <c r="J36" s="44" t="str">
        <f t="shared" si="13"/>
        <v>по профилю Фтизиатрия</v>
      </c>
      <c r="K36" s="68" t="s">
        <v>128</v>
      </c>
      <c r="L36" s="67" t="s">
        <v>3</v>
      </c>
      <c r="M36" s="67" t="s">
        <v>5</v>
      </c>
      <c r="N36" s="98">
        <v>99</v>
      </c>
      <c r="O36" s="98">
        <v>99</v>
      </c>
      <c r="P36" s="51">
        <f t="shared" ref="P36" si="17">IF(AND(N36&lt;&gt;0,M36="Кач."),O36/N36*100,"")</f>
        <v>100</v>
      </c>
      <c r="Q36" s="51"/>
      <c r="R36" s="349">
        <f>IFERROR(AVERAGE(P36:P38),"")</f>
        <v>100</v>
      </c>
      <c r="S36" s="382">
        <f>AVERAGE(Q36:Q38)</f>
        <v>100.07915567282322</v>
      </c>
      <c r="T36" s="324">
        <f>IFERROR((R36*0.7+S36*0.3)*2,S36*2)</f>
        <v>200.04749340369392</v>
      </c>
      <c r="U36" s="326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ПЕРЕвыполнено</v>
      </c>
      <c r="V36" s="326"/>
      <c r="W36" s="268"/>
      <c r="X36" s="271"/>
    </row>
    <row r="37" spans="1:26" s="4" customFormat="1" ht="36.75" customHeight="1" thickBot="1" x14ac:dyDescent="0.3">
      <c r="A37" s="314"/>
      <c r="B37" s="44" t="str">
        <f t="shared" si="0"/>
        <v>ГБУЗ АО Володарская РБ</v>
      </c>
      <c r="C37" s="289"/>
      <c r="D37" s="19" t="str">
        <f t="shared" si="0"/>
        <v>ПМСП, не включенная в базовую программу ОМС</v>
      </c>
      <c r="E37" s="290"/>
      <c r="F37" s="44" t="str">
        <f t="shared" si="1"/>
        <v>амбулаторно</v>
      </c>
      <c r="G37" s="262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290"/>
      <c r="J37" s="44" t="str">
        <f t="shared" si="13"/>
        <v>по профилю Фтизиатрия</v>
      </c>
      <c r="K37" s="69" t="s">
        <v>40</v>
      </c>
      <c r="L37" s="65" t="s">
        <v>118</v>
      </c>
      <c r="M37" s="66" t="s">
        <v>42</v>
      </c>
      <c r="N37" s="162">
        <v>3790</v>
      </c>
      <c r="O37" s="164">
        <v>1898</v>
      </c>
      <c r="P37" s="53"/>
      <c r="Q37" s="52">
        <f t="shared" si="16"/>
        <v>100.15831134564644</v>
      </c>
      <c r="R37" s="350"/>
      <c r="S37" s="383"/>
      <c r="T37" s="281"/>
      <c r="U37" s="276"/>
      <c r="V37" s="276"/>
      <c r="W37" s="268"/>
      <c r="X37" s="271"/>
    </row>
    <row r="38" spans="1:26" s="4" customFormat="1" ht="32.25" customHeight="1" thickBot="1" x14ac:dyDescent="0.3">
      <c r="A38" s="314"/>
      <c r="B38" s="44" t="str">
        <f t="shared" si="0"/>
        <v>ГБУЗ АО Володарская РБ</v>
      </c>
      <c r="C38" s="289"/>
      <c r="D38" s="19" t="str">
        <f t="shared" si="0"/>
        <v>ПМСП, не включенная в базовую программу ОМС</v>
      </c>
      <c r="E38" s="290"/>
      <c r="F38" s="44" t="str">
        <f t="shared" si="1"/>
        <v>амбулаторно</v>
      </c>
      <c r="G38" s="262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8" s="290"/>
      <c r="J38" s="44" t="str">
        <f t="shared" si="13"/>
        <v>по профилю Фтизиатрия</v>
      </c>
      <c r="K38" s="69" t="s">
        <v>133</v>
      </c>
      <c r="L38" s="65" t="s">
        <v>118</v>
      </c>
      <c r="M38" s="66" t="s">
        <v>42</v>
      </c>
      <c r="N38" s="162">
        <v>1130</v>
      </c>
      <c r="O38" s="95">
        <v>565</v>
      </c>
      <c r="P38" s="53"/>
      <c r="Q38" s="52">
        <f t="shared" si="16"/>
        <v>100</v>
      </c>
      <c r="R38" s="351"/>
      <c r="S38" s="384"/>
      <c r="T38" s="305"/>
      <c r="U38" s="277"/>
      <c r="V38" s="277"/>
      <c r="W38" s="268"/>
      <c r="X38" s="271"/>
    </row>
    <row r="39" spans="1:26" s="4" customFormat="1" ht="31.5" customHeight="1" thickBot="1" x14ac:dyDescent="0.3">
      <c r="A39" s="314"/>
      <c r="B39" s="44" t="str">
        <f t="shared" si="0"/>
        <v>ГБУЗ АО Володарская РБ</v>
      </c>
      <c r="C39" s="289"/>
      <c r="D39" s="19" t="str">
        <f t="shared" si="0"/>
        <v>ПМСП, не включенная в базовую программу ОМС</v>
      </c>
      <c r="E39" s="290" t="s">
        <v>137</v>
      </c>
      <c r="F39" s="44" t="str">
        <f t="shared" si="1"/>
        <v>амбулаторно</v>
      </c>
      <c r="G39" s="262" t="s">
        <v>161</v>
      </c>
      <c r="H3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290" t="s">
        <v>267</v>
      </c>
      <c r="J39" s="44" t="str">
        <f t="shared" si="13"/>
        <v>по профилю психиатрия-наркология</v>
      </c>
      <c r="K39" s="68" t="s">
        <v>128</v>
      </c>
      <c r="L39" s="67" t="s">
        <v>3</v>
      </c>
      <c r="M39" s="67" t="s">
        <v>5</v>
      </c>
      <c r="N39" s="98">
        <v>99</v>
      </c>
      <c r="O39" s="98">
        <v>99</v>
      </c>
      <c r="P39" s="51">
        <f t="shared" ref="P39" si="18">IF(AND(N39&lt;&gt;0,M39="Кач."),O39/N39*100,"")</f>
        <v>100</v>
      </c>
      <c r="Q39" s="51" t="str">
        <f t="shared" si="16"/>
        <v/>
      </c>
      <c r="R39" s="349">
        <f>IFERROR(AVERAGE(P39:P41),"")</f>
        <v>100</v>
      </c>
      <c r="S39" s="382">
        <f>AVERAGE(Q39:Q41)</f>
        <v>100.0486223662885</v>
      </c>
      <c r="T39" s="324">
        <f>IFERROR((R39*0.7+S39*0.3)*2,S39*2)</f>
        <v>200.02917341977309</v>
      </c>
      <c r="U39" s="326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326"/>
      <c r="W39" s="268"/>
      <c r="X39" s="271"/>
    </row>
    <row r="40" spans="1:26" s="4" customFormat="1" ht="34.5" customHeight="1" thickBot="1" x14ac:dyDescent="0.3">
      <c r="A40" s="314"/>
      <c r="B40" s="44" t="str">
        <f t="shared" si="0"/>
        <v>ГБУЗ АО Володарская РБ</v>
      </c>
      <c r="C40" s="289"/>
      <c r="D40" s="19" t="str">
        <f t="shared" si="0"/>
        <v>ПМСП, не включенная в базовую программу ОМС</v>
      </c>
      <c r="E40" s="290"/>
      <c r="F40" s="44" t="str">
        <f t="shared" si="1"/>
        <v>амбулаторно</v>
      </c>
      <c r="G40" s="262"/>
      <c r="H4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290"/>
      <c r="J40" s="44" t="str">
        <f t="shared" si="13"/>
        <v>по профилю психиатрия-наркология</v>
      </c>
      <c r="K40" s="69" t="s">
        <v>40</v>
      </c>
      <c r="L40" s="65" t="s">
        <v>118</v>
      </c>
      <c r="M40" s="66" t="s">
        <v>42</v>
      </c>
      <c r="N40" s="162">
        <v>3085</v>
      </c>
      <c r="O40" s="95">
        <v>1544</v>
      </c>
      <c r="P40" s="53"/>
      <c r="Q40" s="52">
        <f t="shared" si="16"/>
        <v>100.097244732577</v>
      </c>
      <c r="R40" s="350"/>
      <c r="S40" s="383"/>
      <c r="T40" s="281"/>
      <c r="U40" s="276"/>
      <c r="V40" s="276"/>
      <c r="W40" s="268"/>
      <c r="X40" s="271"/>
    </row>
    <row r="41" spans="1:26" s="4" customFormat="1" ht="28.5" customHeight="1" thickBot="1" x14ac:dyDescent="0.3">
      <c r="A41" s="314"/>
      <c r="B41" s="44" t="str">
        <f t="shared" si="0"/>
        <v>ГБУЗ АО Володарская РБ</v>
      </c>
      <c r="C41" s="289"/>
      <c r="D41" s="19" t="str">
        <f t="shared" si="0"/>
        <v>ПМСП, не включенная в базовую программу ОМС</v>
      </c>
      <c r="E41" s="290"/>
      <c r="F41" s="44" t="str">
        <f t="shared" si="1"/>
        <v>амбулаторно</v>
      </c>
      <c r="G41" s="262"/>
      <c r="H4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1" s="290"/>
      <c r="J41" s="44" t="str">
        <f t="shared" si="13"/>
        <v>по профилю психиатрия-наркология</v>
      </c>
      <c r="K41" s="69" t="s">
        <v>133</v>
      </c>
      <c r="L41" s="65" t="s">
        <v>118</v>
      </c>
      <c r="M41" s="66" t="s">
        <v>42</v>
      </c>
      <c r="N41" s="96">
        <v>400</v>
      </c>
      <c r="O41" s="95">
        <v>200</v>
      </c>
      <c r="P41" s="53"/>
      <c r="Q41" s="52">
        <f t="shared" si="16"/>
        <v>100</v>
      </c>
      <c r="R41" s="351"/>
      <c r="S41" s="384"/>
      <c r="T41" s="305"/>
      <c r="U41" s="277"/>
      <c r="V41" s="277"/>
      <c r="W41" s="268"/>
      <c r="X41" s="271"/>
    </row>
    <row r="42" spans="1:26" s="4" customFormat="1" ht="28.5" customHeight="1" thickBot="1" x14ac:dyDescent="0.3">
      <c r="A42" s="314"/>
      <c r="B42" s="44" t="str">
        <f t="shared" si="0"/>
        <v>ГБУЗ АО Володарская РБ</v>
      </c>
      <c r="C42" s="289"/>
      <c r="D42" s="19" t="str">
        <f t="shared" si="0"/>
        <v>ПМСП, не включенная в базовую программу ОМС</v>
      </c>
      <c r="E42" s="275" t="s">
        <v>137</v>
      </c>
      <c r="F42" s="44" t="str">
        <f t="shared" si="1"/>
        <v>амбулаторно</v>
      </c>
      <c r="G42" s="263" t="s">
        <v>39</v>
      </c>
      <c r="H42" s="44" t="str">
        <f t="shared" si="2"/>
        <v>Первичная медико-санитарная помощь, в части диагностики и лечения</v>
      </c>
      <c r="I42" s="275" t="s">
        <v>242</v>
      </c>
      <c r="J42" s="44" t="str">
        <f t="shared" si="13"/>
        <v>Вакцинация</v>
      </c>
      <c r="K42" s="68" t="s">
        <v>128</v>
      </c>
      <c r="L42" s="67" t="s">
        <v>3</v>
      </c>
      <c r="M42" s="67" t="s">
        <v>5</v>
      </c>
      <c r="N42" s="98">
        <v>99</v>
      </c>
      <c r="O42" s="98">
        <v>99</v>
      </c>
      <c r="P42" s="116">
        <f t="shared" ref="P42:P44" si="19">IF(AND(N42&lt;&gt;0,M42="Кач."),O42/N42*100,"")</f>
        <v>100</v>
      </c>
      <c r="Q42" s="116" t="str">
        <f t="shared" si="16"/>
        <v/>
      </c>
      <c r="R42" s="282">
        <f>IFERROR(AVERAGE(P42:P43),"")</f>
        <v>100</v>
      </c>
      <c r="S42" s="261">
        <f>AVERAGE(Q42:Q43)</f>
        <v>100</v>
      </c>
      <c r="T42" s="294">
        <f>IFERROR((R42*0.7+S42*0.3)*2,S42*2)</f>
        <v>200</v>
      </c>
      <c r="U42" s="262" t="str">
        <f>IF(T42&lt;170,"ГЗ по услуге (работе) НЕ выполнено","")&amp;IF(AND(T42&gt;=170,T42&lt;=200),"ГЗ по услуге (работе) выполнено","")&amp;IF(T42&gt;200,"ГЗ по услуге (работе) ПЕРЕвыполнено","")</f>
        <v>ГЗ по услуге (работе) выполнено</v>
      </c>
      <c r="V42" s="262"/>
      <c r="W42" s="268"/>
      <c r="X42" s="271"/>
    </row>
    <row r="43" spans="1:26" s="4" customFormat="1" ht="37.5" customHeight="1" thickBot="1" x14ac:dyDescent="0.3">
      <c r="A43" s="314"/>
      <c r="B43" s="44" t="str">
        <f>IF(A43="",B42,A43)</f>
        <v>ГБУЗ АО Володарская РБ</v>
      </c>
      <c r="C43" s="289"/>
      <c r="D43" s="19" t="str">
        <f>IF(C43="",D42,C43)</f>
        <v>ПМСП, не включенная в базовую программу ОМС</v>
      </c>
      <c r="E43" s="277"/>
      <c r="F43" s="44" t="str">
        <f>IF(E43="",F42,E43)</f>
        <v>амбулаторно</v>
      </c>
      <c r="G43" s="264"/>
      <c r="H43" s="44" t="str">
        <f>IF(G43="",H42,G43)</f>
        <v>Первичная медико-санитарная помощь, в части диагностики и лечения</v>
      </c>
      <c r="I43" s="277"/>
      <c r="J43" s="44" t="str">
        <f t="shared" si="13"/>
        <v>Вакцинация</v>
      </c>
      <c r="K43" s="69" t="s">
        <v>40</v>
      </c>
      <c r="L43" s="65" t="s">
        <v>118</v>
      </c>
      <c r="M43" s="66" t="s">
        <v>42</v>
      </c>
      <c r="N43" s="96">
        <v>30</v>
      </c>
      <c r="O43" s="95">
        <v>15</v>
      </c>
      <c r="P43" s="53"/>
      <c r="Q43" s="115">
        <f t="shared" ref="Q43:Q45" si="20">IF(AND(N43&lt;&gt;0,M43="объем"),(O43/N43*100)/$Y$2*12,"")</f>
        <v>100</v>
      </c>
      <c r="R43" s="329"/>
      <c r="S43" s="325"/>
      <c r="T43" s="331"/>
      <c r="U43" s="328"/>
      <c r="V43" s="328"/>
      <c r="W43" s="268"/>
      <c r="X43" s="271"/>
    </row>
    <row r="44" spans="1:26" s="4" customFormat="1" ht="33.75" customHeight="1" thickBot="1" x14ac:dyDescent="0.3">
      <c r="A44" s="314"/>
      <c r="B44" s="44" t="str">
        <f t="shared" si="0"/>
        <v>ГБУЗ АО Володарская РБ</v>
      </c>
      <c r="C44" s="289"/>
      <c r="D44" s="19" t="str">
        <f t="shared" si="0"/>
        <v>ПМСП, не включенная в базовую программу ОМС</v>
      </c>
      <c r="E44" s="275" t="s">
        <v>137</v>
      </c>
      <c r="F44" s="44" t="str">
        <f t="shared" si="1"/>
        <v>амбулаторно</v>
      </c>
      <c r="G44" s="263" t="s">
        <v>39</v>
      </c>
      <c r="H44" s="44" t="str">
        <f t="shared" si="2"/>
        <v>Первичная медико-санитарная помощь, в части диагностики и лечения</v>
      </c>
      <c r="I44" s="275" t="s">
        <v>270</v>
      </c>
      <c r="J44" s="44" t="str">
        <f t="shared" si="13"/>
        <v>Рентгенология</v>
      </c>
      <c r="K44" s="68" t="s">
        <v>128</v>
      </c>
      <c r="L44" s="67" t="s">
        <v>3</v>
      </c>
      <c r="M44" s="67" t="s">
        <v>5</v>
      </c>
      <c r="N44" s="98">
        <v>99</v>
      </c>
      <c r="O44" s="98">
        <v>99</v>
      </c>
      <c r="P44" s="148">
        <f t="shared" si="19"/>
        <v>100</v>
      </c>
      <c r="Q44" s="147" t="str">
        <f t="shared" si="20"/>
        <v/>
      </c>
      <c r="R44" s="387">
        <f>IFERROR(AVERAGE(P44:P45),"")</f>
        <v>100</v>
      </c>
      <c r="S44" s="388">
        <f>AVERAGE(Q44:Q45)</f>
        <v>41.339901477832512</v>
      </c>
      <c r="T44" s="324">
        <f>IFERROR((R44*0.7+S44*0.3)*2,S44*2)</f>
        <v>164.80394088669951</v>
      </c>
      <c r="U44" s="385" t="str">
        <f>IF(T44&lt;170,"ГЗ по услуге (работе) НЕ выполнено","")&amp;IF(AND(T44&gt;=170,T44&lt;=200),"ГЗ по услуге (работе) выполнено","")&amp;IF(T44&gt;200,"ГЗ по услуге (работе) ПЕРЕвыполнено","")</f>
        <v>ГЗ по услуге (работе) НЕ выполнено</v>
      </c>
      <c r="V44" s="385"/>
      <c r="W44" s="268"/>
      <c r="X44" s="271"/>
    </row>
    <row r="45" spans="1:26" s="4" customFormat="1" ht="34.5" customHeight="1" thickBot="1" x14ac:dyDescent="0.3">
      <c r="A45" s="314"/>
      <c r="B45" s="44" t="str">
        <f>IF(A45="",B44,A45)</f>
        <v>ГБУЗ АО Володарская РБ</v>
      </c>
      <c r="C45" s="289"/>
      <c r="D45" s="19" t="str">
        <f t="shared" si="0"/>
        <v>ПМСП, не включенная в базовую программу ОМС</v>
      </c>
      <c r="E45" s="277"/>
      <c r="F45" s="44" t="str">
        <f>IF(E45="",F44,E45)</f>
        <v>амбулаторно</v>
      </c>
      <c r="G45" s="264"/>
      <c r="H45" s="44" t="str">
        <f>IF(G45="",H44,G45)</f>
        <v>Первичная медико-санитарная помощь, в части диагностики и лечения</v>
      </c>
      <c r="I45" s="277"/>
      <c r="J45" s="44" t="str">
        <f t="shared" si="13"/>
        <v>Рентгенология</v>
      </c>
      <c r="K45" s="69" t="s">
        <v>280</v>
      </c>
      <c r="L45" s="65" t="s">
        <v>118</v>
      </c>
      <c r="M45" s="66" t="s">
        <v>42</v>
      </c>
      <c r="N45" s="162">
        <v>10150</v>
      </c>
      <c r="O45" s="164">
        <v>2098</v>
      </c>
      <c r="P45" s="53"/>
      <c r="Q45" s="147">
        <f t="shared" si="20"/>
        <v>41.339901477832512</v>
      </c>
      <c r="R45" s="266"/>
      <c r="S45" s="260"/>
      <c r="T45" s="305"/>
      <c r="U45" s="264"/>
      <c r="V45" s="264"/>
      <c r="W45" s="268"/>
      <c r="X45" s="271"/>
    </row>
    <row r="46" spans="1:26" s="4" customFormat="1" ht="35.25" customHeight="1" thickBot="1" x14ac:dyDescent="0.3">
      <c r="A46" s="314"/>
      <c r="B46" s="44" t="str">
        <f>IF(A46="",B45,A46)</f>
        <v>ГБУЗ АО Володарская РБ</v>
      </c>
      <c r="C46" s="289"/>
      <c r="D46" s="19" t="str">
        <f t="shared" si="0"/>
        <v>ПМСП, не включенная в базовую программу ОМС</v>
      </c>
      <c r="E46" s="262" t="s">
        <v>142</v>
      </c>
      <c r="F46" s="44" t="str">
        <f>IF(E46="",F45,E46)</f>
        <v>Дневной стационар</v>
      </c>
      <c r="G46" s="262" t="s">
        <v>161</v>
      </c>
      <c r="H4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62" t="s">
        <v>267</v>
      </c>
      <c r="J46" s="44" t="str">
        <f>IF(I46="",J45,I46)</f>
        <v>по профилю психиатрия-наркология</v>
      </c>
      <c r="K46" s="68" t="s">
        <v>128</v>
      </c>
      <c r="L46" s="68" t="s">
        <v>3</v>
      </c>
      <c r="M46" s="68" t="s">
        <v>5</v>
      </c>
      <c r="N46" s="98">
        <v>99</v>
      </c>
      <c r="O46" s="98">
        <v>99</v>
      </c>
      <c r="P46" s="57">
        <f t="shared" si="15"/>
        <v>100</v>
      </c>
      <c r="Q46" s="57"/>
      <c r="R46" s="282">
        <f>IFERROR(AVERAGE(P46:P47),"")</f>
        <v>100</v>
      </c>
      <c r="S46" s="261">
        <f>AVERAGE(Q46:Q47)</f>
        <v>101.03092783505156</v>
      </c>
      <c r="T46" s="294">
        <f>IFERROR((R46*0.7+S46*0.3)*2,S46*2)</f>
        <v>200.61855670103094</v>
      </c>
      <c r="U46" s="262" t="str">
        <f>IF(T46&lt;170,"ГЗ по услуге (работе) НЕ выполнено","")&amp;IF(AND(T46&gt;=170,T46&lt;=200),"ГЗ по услуге (работе) выполнено","")&amp;IF(T46&gt;200,"ГЗ по услуге (работе) ПЕРЕвыполнено","")</f>
        <v>ГЗ по услуге (работе) ПЕРЕвыполнено</v>
      </c>
      <c r="V46" s="262"/>
      <c r="W46" s="268"/>
      <c r="X46" s="271"/>
    </row>
    <row r="47" spans="1:26" s="4" customFormat="1" ht="32.25" customHeight="1" thickBot="1" x14ac:dyDescent="0.3">
      <c r="A47" s="314"/>
      <c r="B47" s="44" t="str">
        <f t="shared" si="0"/>
        <v>ГБУЗ АО Володарская РБ</v>
      </c>
      <c r="C47" s="289"/>
      <c r="D47" s="19" t="str">
        <f t="shared" si="0"/>
        <v>ПМСП, не включенная в базовую программу ОМС</v>
      </c>
      <c r="E47" s="262"/>
      <c r="F47" s="44" t="str">
        <f t="shared" si="1"/>
        <v>Дневной стационар</v>
      </c>
      <c r="G47" s="262"/>
      <c r="H4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7" s="262"/>
      <c r="J47" s="44" t="str">
        <f>IF(I47="",J46,I47)</f>
        <v>по профилю психиатрия-наркология</v>
      </c>
      <c r="K47" s="69" t="s">
        <v>144</v>
      </c>
      <c r="L47" s="70" t="s">
        <v>145</v>
      </c>
      <c r="M47" s="76" t="s">
        <v>42</v>
      </c>
      <c r="N47" s="96">
        <v>97</v>
      </c>
      <c r="O47" s="95">
        <v>49</v>
      </c>
      <c r="P47" s="58"/>
      <c r="Q47" s="59">
        <f t="shared" si="16"/>
        <v>101.03092783505156</v>
      </c>
      <c r="R47" s="329"/>
      <c r="S47" s="325"/>
      <c r="T47" s="331"/>
      <c r="U47" s="328"/>
      <c r="V47" s="328"/>
      <c r="W47" s="268"/>
      <c r="X47" s="271"/>
    </row>
    <row r="48" spans="1:26" s="4" customFormat="1" ht="28.5" customHeight="1" thickBot="1" x14ac:dyDescent="0.3">
      <c r="A48" s="314"/>
      <c r="B48" s="44" t="str">
        <f t="shared" si="0"/>
        <v>ГБУЗ АО Володарская РБ</v>
      </c>
      <c r="C48" s="289" t="s">
        <v>136</v>
      </c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62" t="s">
        <v>47</v>
      </c>
      <c r="F48" s="44" t="str">
        <f t="shared" si="1"/>
        <v>Не предусмотрено</v>
      </c>
      <c r="G48" s="263" t="s">
        <v>136</v>
      </c>
      <c r="H4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63" t="s">
        <v>143</v>
      </c>
      <c r="J48" s="44" t="str">
        <f>IF(I48="",J47,I48)</f>
        <v xml:space="preserve">Не применяется </v>
      </c>
      <c r="K48" s="67" t="s">
        <v>128</v>
      </c>
      <c r="L48" s="67" t="s">
        <v>3</v>
      </c>
      <c r="M48" s="67" t="s">
        <v>5</v>
      </c>
      <c r="N48" s="98">
        <v>99</v>
      </c>
      <c r="O48" s="98">
        <v>99</v>
      </c>
      <c r="P48" s="51">
        <f>IF(AND(N48&lt;&gt;0,M48="Кач."),O48/N48*100,"")</f>
        <v>100</v>
      </c>
      <c r="Q48" s="57"/>
      <c r="R48" s="387">
        <f>IFERROR(AVERAGE(P48:P50),"")</f>
        <v>100</v>
      </c>
      <c r="S48" s="388">
        <f>AVERAGE(Q48:Q50)</f>
        <v>99.495977100417775</v>
      </c>
      <c r="T48" s="324">
        <f>IFERROR((R48*0.7+S48*0.3)*2,S48*2)</f>
        <v>199.69758626025066</v>
      </c>
      <c r="U48" s="385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выполнено</v>
      </c>
      <c r="V48" s="385"/>
      <c r="W48" s="268"/>
      <c r="X48" s="271"/>
    </row>
    <row r="49" spans="1:24" s="4" customFormat="1" ht="38.25" customHeight="1" thickBot="1" x14ac:dyDescent="0.3">
      <c r="A49" s="314"/>
      <c r="B49" s="44" t="str">
        <f t="shared" si="0"/>
        <v>ГБУЗ АО Володарская РБ</v>
      </c>
      <c r="C49" s="289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262"/>
      <c r="F49" s="44" t="str">
        <f t="shared" si="1"/>
        <v>Не предусмотрено</v>
      </c>
      <c r="G49" s="303"/>
      <c r="H49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303"/>
      <c r="J49" s="44" t="str">
        <f>IF(I49="",J48,I49)</f>
        <v xml:space="preserve">Не применяется </v>
      </c>
      <c r="K49" s="64" t="s">
        <v>40</v>
      </c>
      <c r="L49" s="65" t="s">
        <v>118</v>
      </c>
      <c r="M49" s="66" t="s">
        <v>42</v>
      </c>
      <c r="N49" s="94">
        <v>920</v>
      </c>
      <c r="O49" s="94">
        <v>457</v>
      </c>
      <c r="P49" s="171"/>
      <c r="Q49" s="59">
        <f t="shared" ref="Q49" si="21">IF(AND(N49&lt;&gt;0,M49="объем"),(O49/N49*100)/$Y$2*12,"")</f>
        <v>99.34782608695653</v>
      </c>
      <c r="R49" s="278"/>
      <c r="S49" s="279"/>
      <c r="T49" s="281"/>
      <c r="U49" s="303"/>
      <c r="V49" s="303"/>
      <c r="W49" s="268"/>
      <c r="X49" s="271"/>
    </row>
    <row r="50" spans="1:24" s="4" customFormat="1" ht="28.5" customHeight="1" thickBot="1" x14ac:dyDescent="0.3">
      <c r="A50" s="314"/>
      <c r="B50" s="44" t="str">
        <f t="shared" si="0"/>
        <v>ГБУЗ АО Володарская РБ</v>
      </c>
      <c r="C50" s="289"/>
      <c r="D50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50" s="118" t="s">
        <v>47</v>
      </c>
      <c r="F50" s="44" t="str">
        <f t="shared" si="1"/>
        <v>Не предусмотрено</v>
      </c>
      <c r="G50" s="264"/>
      <c r="H50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50" s="264"/>
      <c r="J50" s="44" t="str">
        <f>IF(I50="",J49,I50)</f>
        <v xml:space="preserve">Не применяется </v>
      </c>
      <c r="K50" s="69" t="s">
        <v>146</v>
      </c>
      <c r="L50" s="70" t="s">
        <v>41</v>
      </c>
      <c r="M50" s="66" t="s">
        <v>42</v>
      </c>
      <c r="N50" s="94">
        <v>843</v>
      </c>
      <c r="O50" s="94">
        <v>420</v>
      </c>
      <c r="P50" s="171"/>
      <c r="Q50" s="52">
        <f>IF(AND(N50&lt;&gt;0,M50="объем"),(O50/N50*100)/$Y$2*12,"")</f>
        <v>99.64412811387902</v>
      </c>
      <c r="R50" s="391"/>
      <c r="S50" s="389"/>
      <c r="T50" s="330"/>
      <c r="U50" s="386"/>
      <c r="V50" s="386"/>
      <c r="W50" s="268"/>
      <c r="X50" s="271"/>
    </row>
    <row r="51" spans="1:24" s="4" customFormat="1" ht="33.75" customHeight="1" thickBot="1" x14ac:dyDescent="0.3">
      <c r="A51" s="314"/>
      <c r="B51" s="44" t="str">
        <f t="shared" si="0"/>
        <v>ГБУЗ АО Володарская РБ</v>
      </c>
      <c r="C51" s="284" t="s">
        <v>294</v>
      </c>
      <c r="D51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1" s="263" t="s">
        <v>295</v>
      </c>
      <c r="F51" s="44" t="str">
        <f t="shared" si="1"/>
        <v>Амбулаторно</v>
      </c>
      <c r="G51" s="263" t="s">
        <v>47</v>
      </c>
      <c r="H51" s="44" t="str">
        <f t="shared" si="2"/>
        <v>Не предусмотрено</v>
      </c>
      <c r="I51" s="263" t="s">
        <v>47</v>
      </c>
      <c r="J51" s="44" t="str">
        <f t="shared" ref="J51:J52" si="22">IF(I51="",J50,I51)</f>
        <v>Не предусмотрено</v>
      </c>
      <c r="K51" s="70" t="s">
        <v>296</v>
      </c>
      <c r="L51" s="70" t="s">
        <v>3</v>
      </c>
      <c r="M51" s="67" t="s">
        <v>5</v>
      </c>
      <c r="N51" s="190">
        <v>99</v>
      </c>
      <c r="O51" s="190">
        <v>99</v>
      </c>
      <c r="P51" s="171">
        <f t="shared" ref="P51" si="23">IF(AND(N51&lt;&gt;0,M51="Кач."),O51/N51*100,"")</f>
        <v>100</v>
      </c>
      <c r="Q51" s="172"/>
      <c r="R51" s="387">
        <f>IFERROR(AVERAGE(P51:P52),"")</f>
        <v>100</v>
      </c>
      <c r="S51" s="388">
        <f>AVERAGE(Q51:Q52)</f>
        <v>100</v>
      </c>
      <c r="T51" s="324">
        <f>IFERROR((R51*0.7+S51*0.3)*2,S51*2)</f>
        <v>200</v>
      </c>
      <c r="U51" s="385" t="str">
        <f>IF(T51&lt;170,"ГЗ по услуге (работе) НЕ выполнено","")&amp;IF(AND(T51&gt;=170,T51&lt;=200),"ГЗ по услуге (работе) выполнено","")&amp;IF(T51&gt;200,"ГЗ по услуге (работе) ПЕРЕвыполнено","")</f>
        <v>ГЗ по услуге (работе) выполнено</v>
      </c>
      <c r="V51" s="385"/>
      <c r="W51" s="268"/>
      <c r="X51" s="271"/>
    </row>
    <row r="52" spans="1:24" s="4" customFormat="1" ht="35.25" customHeight="1" thickBot="1" x14ac:dyDescent="0.3">
      <c r="A52" s="314"/>
      <c r="B52" s="44" t="str">
        <f t="shared" si="0"/>
        <v>ГБУЗ АО Володарская РБ</v>
      </c>
      <c r="C52" s="285"/>
      <c r="D52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2" s="264"/>
      <c r="F52" s="44" t="str">
        <f t="shared" si="1"/>
        <v>Амбулаторно</v>
      </c>
      <c r="G52" s="264"/>
      <c r="H52" s="44" t="str">
        <f t="shared" si="2"/>
        <v>Не предусмотрено</v>
      </c>
      <c r="I52" s="264"/>
      <c r="J52" s="44" t="str">
        <f t="shared" si="22"/>
        <v>Не предусмотрено</v>
      </c>
      <c r="K52" s="69" t="s">
        <v>40</v>
      </c>
      <c r="L52" s="70" t="s">
        <v>145</v>
      </c>
      <c r="M52" s="66" t="s">
        <v>42</v>
      </c>
      <c r="N52" s="94">
        <v>1240</v>
      </c>
      <c r="O52" s="94">
        <v>620</v>
      </c>
      <c r="P52" s="53"/>
      <c r="Q52" s="172">
        <f t="shared" ref="Q52" si="24">IF(AND(N52&lt;&gt;0,M52="объем"),(O52/N52*100)/$Y$2*12,"")</f>
        <v>100</v>
      </c>
      <c r="R52" s="266"/>
      <c r="S52" s="260"/>
      <c r="T52" s="305"/>
      <c r="U52" s="264"/>
      <c r="V52" s="264"/>
      <c r="W52" s="268"/>
      <c r="X52" s="271"/>
    </row>
    <row r="53" spans="1:24" s="4" customFormat="1" ht="28.5" customHeight="1" thickBot="1" x14ac:dyDescent="0.3">
      <c r="A53" s="314"/>
      <c r="B53" s="44" t="str">
        <f>IF(A53="",B52,A53)</f>
        <v>ГБУЗ АО Володарская РБ</v>
      </c>
      <c r="C53" s="289" t="s">
        <v>188</v>
      </c>
      <c r="D5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3" s="290" t="s">
        <v>47</v>
      </c>
      <c r="F53" s="44" t="str">
        <f t="shared" si="1"/>
        <v>Не предусмотрено</v>
      </c>
      <c r="G53" s="290" t="s">
        <v>47</v>
      </c>
      <c r="H53" s="44" t="str">
        <f t="shared" si="2"/>
        <v>Не предусмотрено</v>
      </c>
      <c r="I53" s="290" t="s">
        <v>47</v>
      </c>
      <c r="J53" s="44" t="str">
        <f>IF(I53="",J52,I53)</f>
        <v>Не предусмотрено</v>
      </c>
      <c r="K53" s="68" t="s">
        <v>57</v>
      </c>
      <c r="L53" s="67" t="s">
        <v>57</v>
      </c>
      <c r="M53" s="68"/>
      <c r="N53" s="98"/>
      <c r="O53" s="98"/>
      <c r="P53" s="51"/>
      <c r="Q53" s="57"/>
      <c r="R53" s="282" t="str">
        <f>IFERROR(AVERAGE(P53:P54),"")</f>
        <v/>
      </c>
      <c r="S53" s="261">
        <f>AVERAGE(Q53:Q54)</f>
        <v>102.28571428571428</v>
      </c>
      <c r="T53" s="294">
        <f>IFERROR((R53*0.7+S53*0.3)*2,S53*2)</f>
        <v>204.57142857142856</v>
      </c>
      <c r="U53" s="290" t="str">
        <f>IF(T53&lt;170,"ГЗ по услуге (работе) НЕ выполнено","")&amp;IF(AND(T53&gt;=170,T53&lt;=200),"ГЗ по услуге (работе) выполнено","")&amp;IF(T53&gt;200,"ГЗ по услуге (работе) ПЕРЕвыполнено","")</f>
        <v>ГЗ по услуге (работе) ПЕРЕвыполнено</v>
      </c>
      <c r="V53" s="290"/>
      <c r="W53" s="268"/>
      <c r="X53" s="271"/>
    </row>
    <row r="54" spans="1:24" s="4" customFormat="1" ht="28.5" customHeight="1" thickBot="1" x14ac:dyDescent="0.3">
      <c r="A54" s="314"/>
      <c r="B54" s="44" t="str">
        <f t="shared" si="0"/>
        <v>ГБУЗ АО Володарская РБ</v>
      </c>
      <c r="C54" s="289"/>
      <c r="D5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4" s="290"/>
      <c r="F54" s="44" t="str">
        <f t="shared" si="1"/>
        <v>Не предусмотрено</v>
      </c>
      <c r="G54" s="290"/>
      <c r="H54" s="44" t="str">
        <f t="shared" si="2"/>
        <v>Не предусмотрено</v>
      </c>
      <c r="I54" s="290"/>
      <c r="J54" s="44" t="str">
        <f t="shared" ref="J54:J60" si="25">IF(I54="",J53,I54)</f>
        <v>Не предусмотрено</v>
      </c>
      <c r="K54" s="69" t="s">
        <v>189</v>
      </c>
      <c r="L54" s="70" t="s">
        <v>58</v>
      </c>
      <c r="M54" s="66" t="s">
        <v>42</v>
      </c>
      <c r="N54" s="96">
        <v>350</v>
      </c>
      <c r="O54" s="96">
        <v>179</v>
      </c>
      <c r="P54" s="53"/>
      <c r="Q54" s="52">
        <f>IF(AND(N54&lt;&gt;0,M54="объем"),(O54/N54*100)/$Y$2*12,"")</f>
        <v>102.28571428571428</v>
      </c>
      <c r="R54" s="282"/>
      <c r="S54" s="261"/>
      <c r="T54" s="294"/>
      <c r="U54" s="290"/>
      <c r="V54" s="290"/>
      <c r="W54" s="268"/>
      <c r="X54" s="271"/>
    </row>
    <row r="55" spans="1:24" s="4" customFormat="1" ht="28.5" customHeight="1" thickBot="1" x14ac:dyDescent="0.3">
      <c r="A55" s="314"/>
      <c r="B55" s="44" t="str">
        <f t="shared" si="0"/>
        <v>ГБУЗ АО Володарская РБ</v>
      </c>
      <c r="C55" s="284" t="s">
        <v>71</v>
      </c>
      <c r="D55" s="19" t="str">
        <f t="shared" si="0"/>
        <v>Паллиативная медицинская помощь</v>
      </c>
      <c r="E55" s="262" t="s">
        <v>138</v>
      </c>
      <c r="F55" s="44" t="str">
        <f t="shared" si="1"/>
        <v>стационар</v>
      </c>
      <c r="G55" s="262" t="s">
        <v>43</v>
      </c>
      <c r="H55" s="44" t="str">
        <f t="shared" si="2"/>
        <v>паллиативная медицинская помощь</v>
      </c>
      <c r="I55" s="262" t="s">
        <v>143</v>
      </c>
      <c r="J55" s="44" t="str">
        <f t="shared" si="25"/>
        <v xml:space="preserve">Не применяется </v>
      </c>
      <c r="K55" s="67" t="s">
        <v>128</v>
      </c>
      <c r="L55" s="67" t="s">
        <v>3</v>
      </c>
      <c r="M55" s="67" t="s">
        <v>5</v>
      </c>
      <c r="N55" s="98">
        <v>99</v>
      </c>
      <c r="O55" s="98">
        <v>99</v>
      </c>
      <c r="P55" s="51">
        <f t="shared" si="15"/>
        <v>100</v>
      </c>
      <c r="Q55" s="57"/>
      <c r="R55" s="282">
        <f>IFERROR(AVERAGE(P55:P56),"")</f>
        <v>100</v>
      </c>
      <c r="S55" s="261">
        <f>AVERAGE(Q55:Q56)</f>
        <v>101.38528138528137</v>
      </c>
      <c r="T55" s="294">
        <f>IFERROR((R55*0.7+S55*0.3)*2,S55*2)</f>
        <v>200.83116883116884</v>
      </c>
      <c r="U55" s="262" t="str">
        <f>IF(T55&lt;170,"ГЗ по услуге (работе) НЕ выполнено","")&amp;IF(AND(T55&gt;=170,T55&lt;=200),"ГЗ по услуге (работе) выполнено","")&amp;IF(T55&gt;200,"ГЗ по услуге (работе) ПЕРЕвыполнено","")</f>
        <v>ГЗ по услуге (работе) ПЕРЕвыполнено</v>
      </c>
      <c r="V55" s="290"/>
      <c r="W55" s="268"/>
      <c r="X55" s="271"/>
    </row>
    <row r="56" spans="1:24" s="4" customFormat="1" ht="28.5" customHeight="1" thickBot="1" x14ac:dyDescent="0.3">
      <c r="A56" s="314"/>
      <c r="B56" s="44" t="str">
        <f t="shared" si="0"/>
        <v>ГБУЗ АО Володарская РБ</v>
      </c>
      <c r="C56" s="306"/>
      <c r="D56" s="19" t="str">
        <f t="shared" si="0"/>
        <v>Паллиативная медицинская помощь</v>
      </c>
      <c r="E56" s="262"/>
      <c r="F56" s="44" t="str">
        <f t="shared" si="1"/>
        <v>стационар</v>
      </c>
      <c r="G56" s="262"/>
      <c r="H56" s="44" t="str">
        <f t="shared" si="2"/>
        <v>паллиативная медицинская помощь</v>
      </c>
      <c r="I56" s="262"/>
      <c r="J56" s="44" t="str">
        <f t="shared" si="25"/>
        <v xml:space="preserve">Не применяется </v>
      </c>
      <c r="K56" s="64" t="s">
        <v>134</v>
      </c>
      <c r="L56" s="65" t="s">
        <v>135</v>
      </c>
      <c r="M56" s="66" t="s">
        <v>42</v>
      </c>
      <c r="N56" s="95">
        <v>6930</v>
      </c>
      <c r="O56" s="164">
        <v>3513</v>
      </c>
      <c r="P56" s="53"/>
      <c r="Q56" s="52">
        <f>IF(AND(N56&lt;&gt;0,M56="объем"),(O56/N56*100)/$Y$2*12,"")</f>
        <v>101.38528138528137</v>
      </c>
      <c r="R56" s="282"/>
      <c r="S56" s="261"/>
      <c r="T56" s="294"/>
      <c r="U56" s="262"/>
      <c r="V56" s="290"/>
      <c r="W56" s="268"/>
      <c r="X56" s="271"/>
    </row>
    <row r="57" spans="1:24" s="4" customFormat="1" ht="28.5" customHeight="1" thickBot="1" x14ac:dyDescent="0.3">
      <c r="A57" s="314"/>
      <c r="B57" s="44" t="str">
        <f t="shared" si="0"/>
        <v>ГБУЗ АО Володарская РБ</v>
      </c>
      <c r="C57" s="306"/>
      <c r="D57" s="19" t="str">
        <f t="shared" si="0"/>
        <v>Паллиативная медицинская помощь</v>
      </c>
      <c r="E57" s="263" t="s">
        <v>245</v>
      </c>
      <c r="F57" s="44" t="str">
        <f t="shared" si="1"/>
        <v>амбулаторно на дому</v>
      </c>
      <c r="G57" s="263" t="s">
        <v>43</v>
      </c>
      <c r="H57" s="44" t="str">
        <f t="shared" si="2"/>
        <v>паллиативная медицинская помощь</v>
      </c>
      <c r="I57" s="263" t="s">
        <v>143</v>
      </c>
      <c r="J57" s="44" t="str">
        <f t="shared" si="25"/>
        <v xml:space="preserve">Не применяется </v>
      </c>
      <c r="K57" s="68" t="s">
        <v>128</v>
      </c>
      <c r="L57" s="67" t="s">
        <v>3</v>
      </c>
      <c r="M57" s="67" t="s">
        <v>5</v>
      </c>
      <c r="N57" s="98">
        <v>99</v>
      </c>
      <c r="O57" s="98">
        <v>99</v>
      </c>
      <c r="P57" s="51">
        <f t="shared" ref="P57" si="26">IF(AND(N57&lt;&gt;0,M57="Кач."),O57/N57*100,"")</f>
        <v>100</v>
      </c>
      <c r="Q57" s="57"/>
      <c r="R57" s="282">
        <f>IFERROR(AVERAGE(P57:P58),"")</f>
        <v>100</v>
      </c>
      <c r="S57" s="261">
        <f>AVERAGE(Q57:Q58)</f>
        <v>100.94637223974763</v>
      </c>
      <c r="T57" s="294">
        <f>IFERROR((R57*0.7+S57*0.3)*2,S57*2)</f>
        <v>200.56782334384857</v>
      </c>
      <c r="U57" s="262" t="str">
        <f>IF(T57&lt;170,"ГЗ по услуге (работе) НЕ выполнено","")&amp;IF(AND(T57&gt;=170,T57&lt;=200),"ГЗ по услуге (работе) выполнено","")&amp;IF(T57&gt;200,"ГЗ по услуге (работе) ПЕРЕвыполнено","")</f>
        <v>ГЗ по услуге (работе) ПЕРЕвыполнено</v>
      </c>
      <c r="V57" s="290"/>
      <c r="W57" s="268"/>
      <c r="X57" s="271"/>
    </row>
    <row r="58" spans="1:24" s="4" customFormat="1" ht="28.5" customHeight="1" thickBot="1" x14ac:dyDescent="0.3">
      <c r="A58" s="314"/>
      <c r="B58" s="44" t="str">
        <f t="shared" si="0"/>
        <v>ГБУЗ АО Володарская РБ</v>
      </c>
      <c r="C58" s="306"/>
      <c r="D58" s="19" t="str">
        <f t="shared" si="0"/>
        <v>Паллиативная медицинская помощь</v>
      </c>
      <c r="E58" s="264"/>
      <c r="F58" s="44" t="str">
        <f t="shared" si="1"/>
        <v>амбулаторно на дому</v>
      </c>
      <c r="G58" s="264"/>
      <c r="H58" s="44" t="str">
        <f t="shared" si="2"/>
        <v>паллиативная медицинская помощь</v>
      </c>
      <c r="I58" s="264"/>
      <c r="J58" s="44" t="str">
        <f t="shared" si="25"/>
        <v xml:space="preserve">Не применяется </v>
      </c>
      <c r="K58" s="69" t="s">
        <v>40</v>
      </c>
      <c r="L58" s="65" t="s">
        <v>118</v>
      </c>
      <c r="M58" s="66" t="s">
        <v>42</v>
      </c>
      <c r="N58" s="96">
        <v>634</v>
      </c>
      <c r="O58" s="96">
        <v>320</v>
      </c>
      <c r="P58" s="53"/>
      <c r="Q58" s="52">
        <f>IF(AND(N58&lt;&gt;0,M58="объем"),(O58/N58*100)/$Y$2*12,"")</f>
        <v>100.94637223974763</v>
      </c>
      <c r="R58" s="282"/>
      <c r="S58" s="261"/>
      <c r="T58" s="294"/>
      <c r="U58" s="262"/>
      <c r="V58" s="290"/>
      <c r="W58" s="268"/>
      <c r="X58" s="271"/>
    </row>
    <row r="59" spans="1:24" s="4" customFormat="1" ht="28.5" customHeight="1" thickBot="1" x14ac:dyDescent="0.3">
      <c r="A59" s="314"/>
      <c r="B59" s="44" t="str">
        <f t="shared" si="0"/>
        <v>ГБУЗ АО Володарская РБ</v>
      </c>
      <c r="C59" s="306"/>
      <c r="D59" s="19" t="str">
        <f t="shared" si="0"/>
        <v>Паллиативная медицинская помощь</v>
      </c>
      <c r="E59" s="263" t="s">
        <v>243</v>
      </c>
      <c r="F59" s="44" t="str">
        <f t="shared" si="1"/>
        <v>амбулаторно на дому выездными патронажными бригадами</v>
      </c>
      <c r="G59" s="263" t="s">
        <v>43</v>
      </c>
      <c r="H59" s="44" t="str">
        <f t="shared" si="2"/>
        <v>паллиативная медицинская помощь</v>
      </c>
      <c r="I59" s="263" t="s">
        <v>143</v>
      </c>
      <c r="J59" s="44" t="str">
        <f t="shared" si="25"/>
        <v xml:space="preserve">Не применяется </v>
      </c>
      <c r="K59" s="68" t="s">
        <v>128</v>
      </c>
      <c r="L59" s="67" t="s">
        <v>3</v>
      </c>
      <c r="M59" s="67" t="s">
        <v>5</v>
      </c>
      <c r="N59" s="98">
        <v>99</v>
      </c>
      <c r="O59" s="98">
        <v>99</v>
      </c>
      <c r="P59" s="116">
        <f t="shared" ref="P59" si="27">IF(AND(N59&lt;&gt;0,M59="Кач."),O59/N59*100,"")</f>
        <v>100</v>
      </c>
      <c r="Q59" s="114"/>
      <c r="R59" s="282">
        <f>IFERROR(AVERAGE(P59:P60),"")</f>
        <v>100</v>
      </c>
      <c r="S59" s="261">
        <f>AVERAGE(Q59:Q60)</f>
        <v>98.709677419354819</v>
      </c>
      <c r="T59" s="294">
        <f>IFERROR((R59*0.7+S59*0.3)*2,S59*2)</f>
        <v>199.2258064516129</v>
      </c>
      <c r="U59" s="262" t="str">
        <f>IF(T59&lt;170,"ГЗ по услуге (работе) НЕ выполнено","")&amp;IF(AND(T59&gt;=170,T59&lt;=200),"ГЗ по услуге (работе) выполнено","")&amp;IF(T59&gt;200,"ГЗ по услуге (работе) ПЕРЕвыполнено","")</f>
        <v>ГЗ по услуге (работе) выполнено</v>
      </c>
      <c r="V59" s="290"/>
      <c r="W59" s="268"/>
      <c r="X59" s="271"/>
    </row>
    <row r="60" spans="1:24" s="4" customFormat="1" ht="28.5" customHeight="1" thickBot="1" x14ac:dyDescent="0.3">
      <c r="A60" s="314"/>
      <c r="B60" s="44" t="str">
        <f t="shared" si="0"/>
        <v>ГБУЗ АО Володарская РБ</v>
      </c>
      <c r="C60" s="285"/>
      <c r="D60" s="19" t="str">
        <f t="shared" si="0"/>
        <v>Паллиативная медицинская помощь</v>
      </c>
      <c r="E60" s="264"/>
      <c r="F60" s="44" t="str">
        <f t="shared" si="1"/>
        <v>амбулаторно на дому выездными патронажными бригадами</v>
      </c>
      <c r="G60" s="264"/>
      <c r="H60" s="44" t="str">
        <f t="shared" si="2"/>
        <v>паллиативная медицинская помощь</v>
      </c>
      <c r="I60" s="264"/>
      <c r="J60" s="44" t="str">
        <f t="shared" si="25"/>
        <v xml:space="preserve">Не применяется </v>
      </c>
      <c r="K60" s="69" t="s">
        <v>40</v>
      </c>
      <c r="L60" s="65" t="s">
        <v>118</v>
      </c>
      <c r="M60" s="66" t="s">
        <v>42</v>
      </c>
      <c r="N60" s="96">
        <v>620</v>
      </c>
      <c r="O60" s="96">
        <v>306</v>
      </c>
      <c r="P60" s="53"/>
      <c r="Q60" s="115">
        <f>IF(AND(N60&lt;&gt;0,M60="объем"),(O60/N60*100)/$Y$2*12,"")</f>
        <v>98.709677419354819</v>
      </c>
      <c r="R60" s="282"/>
      <c r="S60" s="261"/>
      <c r="T60" s="294"/>
      <c r="U60" s="262"/>
      <c r="V60" s="290"/>
      <c r="W60" s="268"/>
      <c r="X60" s="271"/>
    </row>
    <row r="61" spans="1:24" s="4" customFormat="1" ht="28.5" customHeight="1" thickBot="1" x14ac:dyDescent="0.3">
      <c r="A61" s="314"/>
      <c r="B61" s="44" t="str">
        <f t="shared" si="0"/>
        <v>ГБУЗ АО Володарская РБ</v>
      </c>
      <c r="C61" s="298" t="s">
        <v>226</v>
      </c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262" t="s">
        <v>277</v>
      </c>
      <c r="F61" s="44" t="str">
        <f t="shared" si="1"/>
        <v>заключение договоров</v>
      </c>
      <c r="G61" s="262" t="s">
        <v>279</v>
      </c>
      <c r="H6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62" t="s">
        <v>278</v>
      </c>
      <c r="J61" s="44" t="str">
        <f>IF(I61="",J60,I61)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1" t="s">
        <v>227</v>
      </c>
      <c r="L61" s="70" t="s">
        <v>3</v>
      </c>
      <c r="M61" s="67" t="s">
        <v>5</v>
      </c>
      <c r="N61" s="98">
        <v>100</v>
      </c>
      <c r="O61" s="98">
        <v>100</v>
      </c>
      <c r="P61" s="51">
        <f t="shared" ref="P61" si="28">IF(AND(N61&lt;&gt;0,M61="Кач."),O61/N61*100,"")</f>
        <v>100</v>
      </c>
      <c r="Q61" s="51"/>
      <c r="R61" s="282">
        <f>IFERROR(AVERAGE(P61:P62),"")</f>
        <v>100</v>
      </c>
      <c r="S61" s="261">
        <f>AVERAGE(Q61:Q62)</f>
        <v>100</v>
      </c>
      <c r="T61" s="294">
        <f>IFERROR((R61*0.7+S61*0.3)*2,S61*2)</f>
        <v>200</v>
      </c>
      <c r="U61" s="262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290"/>
      <c r="W61" s="268"/>
      <c r="X61" s="271"/>
    </row>
    <row r="62" spans="1:24" s="4" customFormat="1" ht="28.5" customHeight="1" thickBot="1" x14ac:dyDescent="0.3">
      <c r="A62" s="315"/>
      <c r="B62" s="44" t="str">
        <f t="shared" si="0"/>
        <v>ГБУЗ АО Володарская РБ</v>
      </c>
      <c r="C62" s="298"/>
      <c r="D6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" s="262"/>
      <c r="F62" s="44" t="str">
        <f t="shared" si="1"/>
        <v>заключение договоров</v>
      </c>
      <c r="G62" s="262"/>
      <c r="H6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" s="262"/>
      <c r="J62" s="44" t="str">
        <f t="shared" ref="J62:J84" si="29">IF(I62="",J61,I62)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" s="72" t="s">
        <v>234</v>
      </c>
      <c r="L62" s="70" t="s">
        <v>228</v>
      </c>
      <c r="M62" s="66" t="s">
        <v>42</v>
      </c>
      <c r="N62" s="96">
        <v>92.22</v>
      </c>
      <c r="O62" s="96">
        <v>92.22</v>
      </c>
      <c r="P62" s="53"/>
      <c r="Q62" s="55">
        <f>IF(AND(N62&lt;&gt;0,M62="объем"),(O62/N62*100),"")</f>
        <v>100</v>
      </c>
      <c r="R62" s="282"/>
      <c r="S62" s="261"/>
      <c r="T62" s="294"/>
      <c r="U62" s="262"/>
      <c r="V62" s="290"/>
      <c r="W62" s="269"/>
      <c r="X62" s="272"/>
    </row>
    <row r="63" spans="1:24" s="4" customFormat="1" ht="38.25" customHeight="1" thickBot="1" x14ac:dyDescent="0.3">
      <c r="A63" s="320" t="s">
        <v>23</v>
      </c>
      <c r="B63" s="44" t="str">
        <f t="shared" si="0"/>
        <v>ГБУЗ АО Енотаевская РБ</v>
      </c>
      <c r="C63" s="317" t="s">
        <v>119</v>
      </c>
      <c r="D63" s="19" t="str">
        <f t="shared" si="0"/>
        <v>ПМСП, не включенная в базовую программу ОМС</v>
      </c>
      <c r="E63" s="290" t="s">
        <v>137</v>
      </c>
      <c r="F63" s="44" t="str">
        <f t="shared" si="1"/>
        <v>амбулаторно</v>
      </c>
      <c r="G63" s="262" t="s">
        <v>132</v>
      </c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290" t="s">
        <v>162</v>
      </c>
      <c r="J63" s="44" t="str">
        <f t="shared" si="29"/>
        <v>по профилю дерматовенерология (в части венерологии)</v>
      </c>
      <c r="K63" s="67" t="s">
        <v>128</v>
      </c>
      <c r="L63" s="67" t="s">
        <v>3</v>
      </c>
      <c r="M63" s="67" t="s">
        <v>5</v>
      </c>
      <c r="N63" s="98">
        <v>99</v>
      </c>
      <c r="O63" s="98">
        <v>99</v>
      </c>
      <c r="P63" s="51">
        <f t="shared" ref="P63:P87" si="30">IF(AND(N63&lt;&gt;0,M63="Кач."),O63/N63*100,"")</f>
        <v>100</v>
      </c>
      <c r="Q63" s="51"/>
      <c r="R63" s="282">
        <f>IFERROR(AVERAGE(P63:P65),"")</f>
        <v>100</v>
      </c>
      <c r="S63" s="261">
        <f>AVERAGE(Q63:Q65)</f>
        <v>100.30303030303031</v>
      </c>
      <c r="T63" s="294">
        <f>IFERROR((R63*0.7+S63*0.3)*2,S63*2)</f>
        <v>200.18181818181819</v>
      </c>
      <c r="U63" s="283" t="str">
        <f>IF(T63&lt;170,"ГЗ по услуге (работе) НЕ выполнено","")&amp;IF(AND(T63&gt;=170,T63&lt;=200),"ГЗ по услуге (работе) выполнено","")&amp;IF(T63&gt;200,"ГЗ по услуге (работе) ПЕРЕвыполнено","")</f>
        <v>ГЗ по услуге (работе) ПЕРЕвыполнено</v>
      </c>
      <c r="V63" s="290"/>
      <c r="W63" s="267">
        <f>AVERAGE(T63:T86)</f>
        <v>193.3741793824249</v>
      </c>
      <c r="X63" s="270" t="str">
        <f>IF(W63&lt;170,"ГЗ по учреждению не выполнено","")&amp;IF(AND(W63&gt;=170,W63&lt;=200),"ГЗ по учреждению выполнено","")&amp;IF(W63&gt;200,"ГЗ по учреждению перевыполнено","")</f>
        <v>ГЗ по учреждению выполнено</v>
      </c>
    </row>
    <row r="64" spans="1:24" s="4" customFormat="1" ht="39" customHeight="1" thickBot="1" x14ac:dyDescent="0.3">
      <c r="A64" s="321"/>
      <c r="B64" s="44" t="str">
        <f t="shared" si="0"/>
        <v>ГБУЗ АО Енотаевская РБ</v>
      </c>
      <c r="C64" s="319"/>
      <c r="D64" s="19" t="str">
        <f t="shared" si="0"/>
        <v>ПМСП, не включенная в базовую программу ОМС</v>
      </c>
      <c r="E64" s="290"/>
      <c r="F64" s="44" t="str">
        <f t="shared" si="1"/>
        <v>амбулаторно</v>
      </c>
      <c r="G64" s="262"/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290"/>
      <c r="J64" s="44" t="str">
        <f t="shared" si="29"/>
        <v>по профилю дерматовенерология (в части венерологии)</v>
      </c>
      <c r="K64" s="64" t="s">
        <v>40</v>
      </c>
      <c r="L64" s="65" t="s">
        <v>118</v>
      </c>
      <c r="M64" s="66" t="s">
        <v>42</v>
      </c>
      <c r="N64" s="96">
        <v>190</v>
      </c>
      <c r="O64" s="96">
        <v>95</v>
      </c>
      <c r="P64" s="53"/>
      <c r="Q64" s="52">
        <f t="shared" ref="Q64:Q68" si="31">IF(AND(N64&lt;&gt;0,M64="объем"),(O64/N64*100)/$Y$2*12,"")</f>
        <v>100</v>
      </c>
      <c r="R64" s="282"/>
      <c r="S64" s="261"/>
      <c r="T64" s="294"/>
      <c r="U64" s="283"/>
      <c r="V64" s="290"/>
      <c r="W64" s="268"/>
      <c r="X64" s="271"/>
    </row>
    <row r="65" spans="1:24" s="4" customFormat="1" ht="33" customHeight="1" thickBot="1" x14ac:dyDescent="0.3">
      <c r="A65" s="321"/>
      <c r="B65" s="44" t="str">
        <f t="shared" si="0"/>
        <v>ГБУЗ АО Енотаевская РБ</v>
      </c>
      <c r="C65" s="319"/>
      <c r="D65" s="19" t="str">
        <f t="shared" si="0"/>
        <v>ПМСП, не включенная в базовую программу ОМС</v>
      </c>
      <c r="E65" s="290"/>
      <c r="F65" s="44" t="str">
        <f t="shared" si="1"/>
        <v>амбулаторно</v>
      </c>
      <c r="G65" s="262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" s="290"/>
      <c r="J65" s="44" t="str">
        <f t="shared" si="29"/>
        <v>по профилю дерматовенерология (в части венерологии)</v>
      </c>
      <c r="K65" s="64" t="s">
        <v>133</v>
      </c>
      <c r="L65" s="65" t="s">
        <v>118</v>
      </c>
      <c r="M65" s="66" t="s">
        <v>42</v>
      </c>
      <c r="N65" s="96">
        <v>165</v>
      </c>
      <c r="O65" s="96">
        <v>83</v>
      </c>
      <c r="P65" s="53"/>
      <c r="Q65" s="52">
        <f t="shared" si="31"/>
        <v>100.60606060606061</v>
      </c>
      <c r="R65" s="282"/>
      <c r="S65" s="261"/>
      <c r="T65" s="294"/>
      <c r="U65" s="283"/>
      <c r="V65" s="290"/>
      <c r="W65" s="268"/>
      <c r="X65" s="271"/>
    </row>
    <row r="66" spans="1:24" s="4" customFormat="1" ht="35.25" customHeight="1" thickBot="1" x14ac:dyDescent="0.3">
      <c r="A66" s="321"/>
      <c r="B66" s="44" t="str">
        <f t="shared" si="0"/>
        <v>ГБУЗ АО Енотаевская РБ</v>
      </c>
      <c r="C66" s="319"/>
      <c r="D66" s="19" t="str">
        <f t="shared" si="0"/>
        <v>ПМСП, не включенная в базовую программу ОМС</v>
      </c>
      <c r="E66" s="290" t="s">
        <v>137</v>
      </c>
      <c r="F66" s="44" t="str">
        <f t="shared" si="1"/>
        <v>амбулаторно</v>
      </c>
      <c r="G66" s="262" t="s">
        <v>140</v>
      </c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290" t="s">
        <v>139</v>
      </c>
      <c r="J66" s="44" t="str">
        <f t="shared" si="29"/>
        <v>по профилю Фтизиатрия</v>
      </c>
      <c r="K66" s="68" t="s">
        <v>128</v>
      </c>
      <c r="L66" s="67" t="s">
        <v>3</v>
      </c>
      <c r="M66" s="67" t="s">
        <v>5</v>
      </c>
      <c r="N66" s="98">
        <v>99</v>
      </c>
      <c r="O66" s="98">
        <v>99</v>
      </c>
      <c r="P66" s="51">
        <f t="shared" si="30"/>
        <v>100</v>
      </c>
      <c r="Q66" s="51"/>
      <c r="R66" s="282">
        <f>IFERROR(AVERAGE(P66:P68),"")</f>
        <v>100</v>
      </c>
      <c r="S66" s="261">
        <f>AVERAGE(Q66:Q68)</f>
        <v>100</v>
      </c>
      <c r="T66" s="294">
        <f>IFERROR((R66*0.7+S66*0.3)*2,S66*2)</f>
        <v>200</v>
      </c>
      <c r="U66" s="283" t="str">
        <f>IF(T66&lt;170,"ГЗ по услуге (работе) НЕ выполнено","")&amp;IF(AND(T66&gt;=170,T66&lt;=200),"ГЗ по услуге (работе) выполнено","")&amp;IF(T66&gt;200,"ГЗ по услуге (работе) ПЕРЕвыполнено","")</f>
        <v>ГЗ по услуге (работе) выполнено</v>
      </c>
      <c r="V66" s="290"/>
      <c r="W66" s="268"/>
      <c r="X66" s="271"/>
    </row>
    <row r="67" spans="1:24" s="4" customFormat="1" ht="36.75" customHeight="1" thickBot="1" x14ac:dyDescent="0.3">
      <c r="A67" s="321"/>
      <c r="B67" s="44" t="str">
        <f t="shared" si="0"/>
        <v>ГБУЗ АО Енотаевская РБ</v>
      </c>
      <c r="C67" s="319"/>
      <c r="D67" s="19" t="str">
        <f t="shared" si="0"/>
        <v>ПМСП, не включенная в базовую программу ОМС</v>
      </c>
      <c r="E67" s="290"/>
      <c r="F67" s="44" t="str">
        <f t="shared" si="1"/>
        <v>амбулаторно</v>
      </c>
      <c r="G67" s="262"/>
      <c r="H6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290"/>
      <c r="J67" s="44" t="str">
        <f t="shared" si="29"/>
        <v>по профилю Фтизиатрия</v>
      </c>
      <c r="K67" s="69" t="s">
        <v>40</v>
      </c>
      <c r="L67" s="65" t="s">
        <v>118</v>
      </c>
      <c r="M67" s="66" t="s">
        <v>42</v>
      </c>
      <c r="N67" s="96">
        <v>1000</v>
      </c>
      <c r="O67" s="95">
        <v>500</v>
      </c>
      <c r="P67" s="53"/>
      <c r="Q67" s="52">
        <f t="shared" si="31"/>
        <v>100</v>
      </c>
      <c r="R67" s="282"/>
      <c r="S67" s="261"/>
      <c r="T67" s="294"/>
      <c r="U67" s="283"/>
      <c r="V67" s="290"/>
      <c r="W67" s="268"/>
      <c r="X67" s="271"/>
    </row>
    <row r="68" spans="1:24" s="4" customFormat="1" ht="28.5" customHeight="1" thickBot="1" x14ac:dyDescent="0.3">
      <c r="A68" s="321"/>
      <c r="B68" s="44" t="str">
        <f t="shared" si="0"/>
        <v>ГБУЗ АО Енотаевская РБ</v>
      </c>
      <c r="C68" s="319"/>
      <c r="D68" s="19" t="str">
        <f t="shared" si="0"/>
        <v>ПМСП, не включенная в базовую программу ОМС</v>
      </c>
      <c r="E68" s="290"/>
      <c r="F68" s="44" t="str">
        <f t="shared" si="1"/>
        <v>амбулаторно</v>
      </c>
      <c r="G68" s="262"/>
      <c r="H6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8" s="290"/>
      <c r="J68" s="44" t="str">
        <f t="shared" si="29"/>
        <v>по профилю Фтизиатрия</v>
      </c>
      <c r="K68" s="69" t="s">
        <v>133</v>
      </c>
      <c r="L68" s="65" t="s">
        <v>118</v>
      </c>
      <c r="M68" s="66" t="s">
        <v>42</v>
      </c>
      <c r="N68" s="96">
        <v>360</v>
      </c>
      <c r="O68" s="95">
        <v>180</v>
      </c>
      <c r="P68" s="53"/>
      <c r="Q68" s="52">
        <f t="shared" si="31"/>
        <v>100</v>
      </c>
      <c r="R68" s="282"/>
      <c r="S68" s="261"/>
      <c r="T68" s="294"/>
      <c r="U68" s="283"/>
      <c r="V68" s="290"/>
      <c r="W68" s="268"/>
      <c r="X68" s="271"/>
    </row>
    <row r="69" spans="1:24" s="4" customFormat="1" ht="33.75" customHeight="1" thickBot="1" x14ac:dyDescent="0.3">
      <c r="A69" s="321"/>
      <c r="B69" s="44" t="str">
        <f t="shared" si="0"/>
        <v>ГБУЗ АО Енотаевская РБ</v>
      </c>
      <c r="C69" s="319"/>
      <c r="D69" s="19" t="str">
        <f t="shared" si="0"/>
        <v>ПМСП, не включенная в базовую программу ОМС</v>
      </c>
      <c r="E69" s="290" t="s">
        <v>137</v>
      </c>
      <c r="F69" s="44" t="str">
        <f t="shared" si="1"/>
        <v>амбулаторно</v>
      </c>
      <c r="G69" s="262" t="s">
        <v>161</v>
      </c>
      <c r="H6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290" t="s">
        <v>267</v>
      </c>
      <c r="J69" s="44" t="str">
        <f t="shared" si="29"/>
        <v>по профилю психиатрия-наркология</v>
      </c>
      <c r="K69" s="68" t="s">
        <v>128</v>
      </c>
      <c r="L69" s="67" t="s">
        <v>3</v>
      </c>
      <c r="M69" s="67" t="s">
        <v>5</v>
      </c>
      <c r="N69" s="98">
        <v>99</v>
      </c>
      <c r="O69" s="98">
        <v>99</v>
      </c>
      <c r="P69" s="51">
        <f t="shared" si="30"/>
        <v>100</v>
      </c>
      <c r="Q69" s="51"/>
      <c r="R69" s="282">
        <f>IFERROR(AVERAGE(P69:P71),"")</f>
        <v>100</v>
      </c>
      <c r="S69" s="261">
        <f>AVERAGE(Q69:Q71)</f>
        <v>13.835294117647059</v>
      </c>
      <c r="T69" s="294">
        <f>IFERROR((R69*0.7+S69*0.3)*2,S69*2)</f>
        <v>148.30117647058825</v>
      </c>
      <c r="U69" s="283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НЕ выполнено</v>
      </c>
      <c r="V69" s="290"/>
      <c r="W69" s="268"/>
      <c r="X69" s="271"/>
    </row>
    <row r="70" spans="1:24" s="4" customFormat="1" ht="36.75" customHeight="1" thickBot="1" x14ac:dyDescent="0.3">
      <c r="A70" s="321"/>
      <c r="B70" s="44" t="str">
        <f t="shared" si="0"/>
        <v>ГБУЗ АО Енотаевская РБ</v>
      </c>
      <c r="C70" s="319"/>
      <c r="D70" s="19" t="str">
        <f t="shared" si="0"/>
        <v>ПМСП, не включенная в базовую программу ОМС</v>
      </c>
      <c r="E70" s="290"/>
      <c r="F70" s="44" t="str">
        <f t="shared" si="1"/>
        <v>амбулаторно</v>
      </c>
      <c r="G70" s="262"/>
      <c r="H7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290"/>
      <c r="J70" s="44" t="str">
        <f t="shared" si="29"/>
        <v>по профилю психиатрия-наркология</v>
      </c>
      <c r="K70" s="69" t="s">
        <v>40</v>
      </c>
      <c r="L70" s="65" t="s">
        <v>118</v>
      </c>
      <c r="M70" s="66" t="s">
        <v>42</v>
      </c>
      <c r="N70" s="96">
        <v>850</v>
      </c>
      <c r="O70" s="96">
        <v>36</v>
      </c>
      <c r="P70" s="53"/>
      <c r="Q70" s="52">
        <f>IF(AND(N70&lt;&gt;0,M70="объем"),(O70/N70*100)/$Y$2*12,"")</f>
        <v>8.4705882352941178</v>
      </c>
      <c r="R70" s="282"/>
      <c r="S70" s="261"/>
      <c r="T70" s="294"/>
      <c r="U70" s="283"/>
      <c r="V70" s="290"/>
      <c r="W70" s="268"/>
      <c r="X70" s="271"/>
    </row>
    <row r="71" spans="1:24" s="4" customFormat="1" ht="28.5" customHeight="1" thickBot="1" x14ac:dyDescent="0.3">
      <c r="A71" s="321"/>
      <c r="B71" s="44" t="str">
        <f t="shared" si="0"/>
        <v>ГБУЗ АО Енотаевская РБ</v>
      </c>
      <c r="C71" s="319"/>
      <c r="D71" s="19" t="str">
        <f t="shared" si="0"/>
        <v>ПМСП, не включенная в базовую программу ОМС</v>
      </c>
      <c r="E71" s="290"/>
      <c r="F71" s="44" t="str">
        <f t="shared" si="1"/>
        <v>амбулаторно</v>
      </c>
      <c r="G71" s="262"/>
      <c r="H7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1" s="290"/>
      <c r="J71" s="44" t="str">
        <f t="shared" si="29"/>
        <v>по профилю психиатрия-наркология</v>
      </c>
      <c r="K71" s="69" t="s">
        <v>133</v>
      </c>
      <c r="L71" s="65" t="s">
        <v>118</v>
      </c>
      <c r="M71" s="66" t="s">
        <v>42</v>
      </c>
      <c r="N71" s="96">
        <v>250</v>
      </c>
      <c r="O71" s="96">
        <v>24</v>
      </c>
      <c r="P71" s="53"/>
      <c r="Q71" s="52">
        <f>IF(AND(N71&lt;&gt;0,M71="объем"),(O71/N71*100)/$Y$2*12,"")</f>
        <v>19.2</v>
      </c>
      <c r="R71" s="282"/>
      <c r="S71" s="261"/>
      <c r="T71" s="294"/>
      <c r="U71" s="283"/>
      <c r="V71" s="290"/>
      <c r="W71" s="268"/>
      <c r="X71" s="271"/>
    </row>
    <row r="72" spans="1:24" s="4" customFormat="1" ht="28.5" customHeight="1" thickBot="1" x14ac:dyDescent="0.3">
      <c r="A72" s="321"/>
      <c r="B72" s="44" t="str">
        <f t="shared" si="0"/>
        <v>ГБУЗ АО Енотаевская РБ</v>
      </c>
      <c r="C72" s="319"/>
      <c r="D72" s="19" t="str">
        <f t="shared" si="0"/>
        <v>ПМСП, не включенная в базовую программу ОМС</v>
      </c>
      <c r="E72" s="263" t="s">
        <v>137</v>
      </c>
      <c r="F72" s="44" t="str">
        <f t="shared" si="1"/>
        <v>амбулаторно</v>
      </c>
      <c r="G72" s="275" t="s">
        <v>39</v>
      </c>
      <c r="H72" s="44" t="str">
        <f t="shared" si="2"/>
        <v>Первичная медико-санитарная помощь, в части диагностики и лечения</v>
      </c>
      <c r="I72" s="263" t="s">
        <v>242</v>
      </c>
      <c r="J72" s="44" t="str">
        <f t="shared" si="29"/>
        <v>Вакцинация</v>
      </c>
      <c r="K72" s="68" t="s">
        <v>128</v>
      </c>
      <c r="L72" s="67" t="s">
        <v>3</v>
      </c>
      <c r="M72" s="67" t="s">
        <v>5</v>
      </c>
      <c r="N72" s="98">
        <v>99</v>
      </c>
      <c r="O72" s="98">
        <v>99</v>
      </c>
      <c r="P72" s="119">
        <f t="shared" ref="P72" si="32">IF(AND(N72&lt;&gt;0,M72="Кач."),O72/N72*100,"")</f>
        <v>100</v>
      </c>
      <c r="Q72" s="119"/>
      <c r="R72" s="282">
        <f>IFERROR(AVERAGE(P72:P73),"")</f>
        <v>100</v>
      </c>
      <c r="S72" s="261">
        <f>AVERAGE(Q72:Q73)</f>
        <v>100</v>
      </c>
      <c r="T72" s="294">
        <f>IFERROR((R72*0.7+S72*0.3)*2,S72*2)</f>
        <v>200</v>
      </c>
      <c r="U72" s="262" t="str">
        <f>IF(T72&lt;170,"ГЗ по услуге (работе) НЕ выполнено","")&amp;IF(AND(T72&gt;=170,T72&lt;=200),"ГЗ по услуге (работе) выполнено","")&amp;IF(T72&gt;200,"ГЗ по услуге (работе) ПЕРЕвыполнено","")</f>
        <v>ГЗ по услуге (работе) выполнено</v>
      </c>
      <c r="V72" s="361"/>
      <c r="W72" s="268"/>
      <c r="X72" s="271"/>
    </row>
    <row r="73" spans="1:24" s="4" customFormat="1" ht="32.25" customHeight="1" thickBot="1" x14ac:dyDescent="0.3">
      <c r="A73" s="321"/>
      <c r="B73" s="44" t="str">
        <f t="shared" si="0"/>
        <v>ГБУЗ АО Енотаевская РБ</v>
      </c>
      <c r="C73" s="318"/>
      <c r="D73" s="19" t="str">
        <f t="shared" si="0"/>
        <v>ПМСП, не включенная в базовую программу ОМС</v>
      </c>
      <c r="E73" s="264"/>
      <c r="F73" s="44" t="str">
        <f t="shared" si="1"/>
        <v>амбулаторно</v>
      </c>
      <c r="G73" s="277"/>
      <c r="H73" s="44" t="str">
        <f t="shared" si="2"/>
        <v>Первичная медико-санитарная помощь, в части диагностики и лечения</v>
      </c>
      <c r="I73" s="264"/>
      <c r="J73" s="44" t="str">
        <f t="shared" si="29"/>
        <v>Вакцинация</v>
      </c>
      <c r="K73" s="69" t="s">
        <v>40</v>
      </c>
      <c r="L73" s="65" t="s">
        <v>118</v>
      </c>
      <c r="M73" s="66" t="s">
        <v>42</v>
      </c>
      <c r="N73" s="96">
        <v>80</v>
      </c>
      <c r="O73" s="95">
        <v>40</v>
      </c>
      <c r="P73" s="53"/>
      <c r="Q73" s="120">
        <f>IF(AND(N73&lt;&gt;0,M73="объем"),(O73/N73*100)/$Y$2*12,"")</f>
        <v>100</v>
      </c>
      <c r="R73" s="282"/>
      <c r="S73" s="261"/>
      <c r="T73" s="294"/>
      <c r="U73" s="262"/>
      <c r="V73" s="361"/>
      <c r="W73" s="268"/>
      <c r="X73" s="271"/>
    </row>
    <row r="74" spans="1:24" s="4" customFormat="1" ht="33.75" customHeight="1" thickBot="1" x14ac:dyDescent="0.3">
      <c r="A74" s="321"/>
      <c r="B74" s="44" t="str">
        <f t="shared" si="0"/>
        <v>ГБУЗ АО Енотаевская РБ</v>
      </c>
      <c r="C74" s="317" t="s">
        <v>188</v>
      </c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290" t="s">
        <v>47</v>
      </c>
      <c r="F74" s="44" t="str">
        <f t="shared" si="1"/>
        <v>Не предусмотрено</v>
      </c>
      <c r="G74" s="290" t="s">
        <v>47</v>
      </c>
      <c r="H74" s="44" t="str">
        <f t="shared" si="2"/>
        <v>Не предусмотрено</v>
      </c>
      <c r="I74" s="290" t="s">
        <v>47</v>
      </c>
      <c r="J74" s="44" t="str">
        <f t="shared" si="29"/>
        <v>Не предусмотрено</v>
      </c>
      <c r="K74" s="68" t="s">
        <v>57</v>
      </c>
      <c r="L74" s="67" t="s">
        <v>57</v>
      </c>
      <c r="M74" s="68"/>
      <c r="N74" s="98"/>
      <c r="O74" s="98"/>
      <c r="P74" s="51" t="str">
        <f t="shared" ref="P74" si="33">IF(AND(N74&lt;&gt;0,M74="Кач."),O74/N74*100,"")</f>
        <v/>
      </c>
      <c r="Q74" s="51"/>
      <c r="R74" s="282" t="str">
        <f>IFERROR(AVERAGE(P74:P75),"")</f>
        <v/>
      </c>
      <c r="S74" s="371">
        <f>AVERAGE(Q74:Q75)</f>
        <v>100</v>
      </c>
      <c r="T74" s="294">
        <f>IFERROR((R74*0.7+S74*0.3)*2,S74*2)</f>
        <v>200</v>
      </c>
      <c r="U74" s="290" t="str">
        <f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выполнено</v>
      </c>
      <c r="V74" s="290"/>
      <c r="W74" s="268"/>
      <c r="X74" s="271"/>
    </row>
    <row r="75" spans="1:24" s="4" customFormat="1" ht="34.5" customHeight="1" thickBot="1" x14ac:dyDescent="0.3">
      <c r="A75" s="321"/>
      <c r="B75" s="44" t="str">
        <f t="shared" si="0"/>
        <v>ГБУЗ АО Енотаевская РБ</v>
      </c>
      <c r="C75" s="318"/>
      <c r="D7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5" s="290"/>
      <c r="F75" s="44" t="str">
        <f t="shared" si="1"/>
        <v>Не предусмотрено</v>
      </c>
      <c r="G75" s="290"/>
      <c r="H75" s="44" t="str">
        <f t="shared" si="2"/>
        <v>Не предусмотрено</v>
      </c>
      <c r="I75" s="290"/>
      <c r="J75" s="44" t="str">
        <f t="shared" si="29"/>
        <v>Не предусмотрено</v>
      </c>
      <c r="K75" s="69" t="s">
        <v>189</v>
      </c>
      <c r="L75" s="70" t="s">
        <v>58</v>
      </c>
      <c r="M75" s="66" t="s">
        <v>42</v>
      </c>
      <c r="N75" s="96">
        <v>50</v>
      </c>
      <c r="O75" s="96">
        <v>25</v>
      </c>
      <c r="P75" s="53"/>
      <c r="Q75" s="52">
        <f>IF(AND(N75&lt;&gt;0,M75="объем"),(O75/N75*100)/$Y$2*12,"")</f>
        <v>100</v>
      </c>
      <c r="R75" s="282"/>
      <c r="S75" s="371"/>
      <c r="T75" s="294"/>
      <c r="U75" s="290"/>
      <c r="V75" s="290"/>
      <c r="W75" s="268"/>
      <c r="X75" s="271"/>
    </row>
    <row r="76" spans="1:24" s="4" customFormat="1" ht="32.25" customHeight="1" thickBot="1" x14ac:dyDescent="0.3">
      <c r="A76" s="321"/>
      <c r="B76" s="44" t="str">
        <f t="shared" si="0"/>
        <v>ГБУЗ АО Енотаевская РБ</v>
      </c>
      <c r="C76" s="284" t="s">
        <v>136</v>
      </c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62" t="s">
        <v>137</v>
      </c>
      <c r="F76" s="44" t="str">
        <f t="shared" si="1"/>
        <v>амбулаторно</v>
      </c>
      <c r="G76" s="263" t="s">
        <v>136</v>
      </c>
      <c r="H7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63" t="s">
        <v>143</v>
      </c>
      <c r="J76" s="44" t="str">
        <f t="shared" si="29"/>
        <v xml:space="preserve">Не применяется </v>
      </c>
      <c r="K76" s="67" t="s">
        <v>128</v>
      </c>
      <c r="L76" s="67" t="s">
        <v>3</v>
      </c>
      <c r="M76" s="67" t="s">
        <v>5</v>
      </c>
      <c r="N76" s="98">
        <v>99</v>
      </c>
      <c r="O76" s="98">
        <v>99</v>
      </c>
      <c r="P76" s="51">
        <f t="shared" si="30"/>
        <v>100</v>
      </c>
      <c r="Q76" s="51"/>
      <c r="R76" s="265">
        <f>IFERROR(AVERAGE(P76:P78),"")</f>
        <v>100</v>
      </c>
      <c r="S76" s="396">
        <f>AVERAGE(Q76:Q78)</f>
        <v>100</v>
      </c>
      <c r="T76" s="280">
        <f>IFERROR((R76*0.7+S76*0.3)*2,S76*2)</f>
        <v>200</v>
      </c>
      <c r="U76" s="263" t="str">
        <f t="shared" ref="U76:U79" si="34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75"/>
      <c r="W76" s="268"/>
      <c r="X76" s="271"/>
    </row>
    <row r="77" spans="1:24" s="4" customFormat="1" ht="32.25" customHeight="1" thickBot="1" x14ac:dyDescent="0.3">
      <c r="A77" s="321"/>
      <c r="B77" s="44" t="str">
        <f t="shared" si="0"/>
        <v>ГБУЗ АО Енотаевская РБ</v>
      </c>
      <c r="C77" s="306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262"/>
      <c r="F77" s="44" t="str">
        <f t="shared" si="1"/>
        <v>амбулаторно</v>
      </c>
      <c r="G77" s="303"/>
      <c r="H7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303"/>
      <c r="J77" s="44" t="str">
        <f t="shared" si="29"/>
        <v xml:space="preserve">Не применяется </v>
      </c>
      <c r="K77" s="64" t="s">
        <v>40</v>
      </c>
      <c r="L77" s="65" t="s">
        <v>118</v>
      </c>
      <c r="M77" s="66" t="s">
        <v>42</v>
      </c>
      <c r="N77" s="95">
        <v>980</v>
      </c>
      <c r="O77" s="95">
        <v>490</v>
      </c>
      <c r="P77" s="178"/>
      <c r="Q77" s="52">
        <f>IF(AND(N77&lt;&gt;0,M77="объем"),(O77/N77*100)/$Y$2*12,"")</f>
        <v>100</v>
      </c>
      <c r="R77" s="278"/>
      <c r="S77" s="383"/>
      <c r="T77" s="281"/>
      <c r="U77" s="303"/>
      <c r="V77" s="276"/>
      <c r="W77" s="268"/>
      <c r="X77" s="271"/>
    </row>
    <row r="78" spans="1:24" s="4" customFormat="1" ht="28.5" customHeight="1" thickBot="1" x14ac:dyDescent="0.3">
      <c r="A78" s="321"/>
      <c r="B78" s="44" t="str">
        <f t="shared" si="0"/>
        <v>ГБУЗ АО Енотаевская РБ</v>
      </c>
      <c r="C78" s="285"/>
      <c r="D7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8" s="121" t="s">
        <v>50</v>
      </c>
      <c r="F78" s="44" t="str">
        <f t="shared" si="1"/>
        <v>Вне медицинской организации</v>
      </c>
      <c r="G78" s="264"/>
      <c r="H7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8" s="264"/>
      <c r="J78" s="44" t="str">
        <f t="shared" si="29"/>
        <v xml:space="preserve">Не применяется </v>
      </c>
      <c r="K78" s="69" t="s">
        <v>146</v>
      </c>
      <c r="L78" s="70" t="s">
        <v>41</v>
      </c>
      <c r="M78" s="66" t="s">
        <v>42</v>
      </c>
      <c r="N78" s="94">
        <v>516</v>
      </c>
      <c r="O78" s="94">
        <v>258</v>
      </c>
      <c r="P78" s="178"/>
      <c r="Q78" s="52">
        <f>IF(AND(N78&lt;&gt;0,M78="объем"),(O78/N78*100)/$Y$2*12,"")</f>
        <v>100</v>
      </c>
      <c r="R78" s="266"/>
      <c r="S78" s="384"/>
      <c r="T78" s="305"/>
      <c r="U78" s="264"/>
      <c r="V78" s="277"/>
      <c r="W78" s="268"/>
      <c r="X78" s="271"/>
    </row>
    <row r="79" spans="1:24" s="4" customFormat="1" ht="28.5" customHeight="1" thickBot="1" x14ac:dyDescent="0.3">
      <c r="A79" s="321"/>
      <c r="B79" s="44" t="str">
        <f t="shared" si="0"/>
        <v>ГБУЗ АО Енотаевская РБ</v>
      </c>
      <c r="C79" s="284" t="s">
        <v>71</v>
      </c>
      <c r="D79" s="19" t="str">
        <f t="shared" si="0"/>
        <v>Паллиативная медицинская помощь</v>
      </c>
      <c r="E79" s="263" t="s">
        <v>301</v>
      </c>
      <c r="F79" s="44" t="str">
        <f t="shared" si="1"/>
        <v>Стационар</v>
      </c>
      <c r="G79" s="263" t="s">
        <v>43</v>
      </c>
      <c r="H79" s="44" t="str">
        <f t="shared" si="2"/>
        <v>паллиативная медицинская помощь</v>
      </c>
      <c r="I79" s="263" t="s">
        <v>143</v>
      </c>
      <c r="J79" s="44" t="str">
        <f t="shared" si="29"/>
        <v xml:space="preserve">Не применяется </v>
      </c>
      <c r="K79" s="67" t="s">
        <v>128</v>
      </c>
      <c r="L79" s="68" t="s">
        <v>3</v>
      </c>
      <c r="M79" s="67" t="s">
        <v>5</v>
      </c>
      <c r="N79" s="190">
        <v>99</v>
      </c>
      <c r="O79" s="190">
        <v>99</v>
      </c>
      <c r="P79" s="178">
        <f t="shared" si="30"/>
        <v>100</v>
      </c>
      <c r="Q79" s="179"/>
      <c r="R79" s="265">
        <f t="shared" ref="R79" si="35">IFERROR(AVERAGE(P79:P81),"")</f>
        <v>100</v>
      </c>
      <c r="S79" s="309">
        <f t="shared" ref="S79" si="36">AVERAGE(Q79:Q81)</f>
        <v>75.43133195307108</v>
      </c>
      <c r="T79" s="280">
        <f t="shared" ref="T79" si="37">IFERROR((R79*0.7+S79*0.3)*2,S79*2)</f>
        <v>185.25879917184264</v>
      </c>
      <c r="U79" s="263" t="str">
        <f t="shared" si="34"/>
        <v>ГЗ по услуге (работе) выполнено</v>
      </c>
      <c r="V79" s="275"/>
      <c r="W79" s="268"/>
      <c r="X79" s="271"/>
    </row>
    <row r="80" spans="1:24" s="4" customFormat="1" ht="28.5" customHeight="1" thickBot="1" x14ac:dyDescent="0.3">
      <c r="A80" s="321"/>
      <c r="B80" s="44" t="str">
        <f t="shared" si="0"/>
        <v>ГБУЗ АО Енотаевская РБ</v>
      </c>
      <c r="C80" s="306"/>
      <c r="D80" s="19" t="str">
        <f t="shared" si="0"/>
        <v>Паллиативная медицинская помощь</v>
      </c>
      <c r="E80" s="264"/>
      <c r="F80" s="44" t="str">
        <f t="shared" si="1"/>
        <v>Стационар</v>
      </c>
      <c r="G80" s="264"/>
      <c r="H80" s="44" t="str">
        <f t="shared" si="2"/>
        <v>паллиативная медицинская помощь</v>
      </c>
      <c r="I80" s="264"/>
      <c r="J80" s="44" t="str">
        <f t="shared" si="29"/>
        <v xml:space="preserve">Не применяется </v>
      </c>
      <c r="K80" s="69" t="s">
        <v>134</v>
      </c>
      <c r="L80" s="70" t="s">
        <v>135</v>
      </c>
      <c r="M80" s="66" t="s">
        <v>42</v>
      </c>
      <c r="N80" s="163">
        <v>2898</v>
      </c>
      <c r="O80" s="163">
        <v>1093</v>
      </c>
      <c r="P80" s="178"/>
      <c r="Q80" s="255">
        <f t="shared" ref="Q80:Q82" si="38">IF(AND(N80&lt;&gt;0,M80="объем"),(O80/N80*100)/$Y$2*12,"")</f>
        <v>75.43133195307108</v>
      </c>
      <c r="R80" s="266"/>
      <c r="S80" s="310"/>
      <c r="T80" s="305"/>
      <c r="U80" s="264"/>
      <c r="V80" s="277"/>
      <c r="W80" s="268"/>
      <c r="X80" s="271"/>
    </row>
    <row r="81" spans="1:24" s="4" customFormat="1" ht="34.15" customHeight="1" thickBot="1" x14ac:dyDescent="0.3">
      <c r="A81" s="321"/>
      <c r="B81" s="44" t="str">
        <f>IF(A81="",B80,A81)</f>
        <v>ГБУЗ АО Енотаевская РБ</v>
      </c>
      <c r="C81" s="306"/>
      <c r="D81" s="19" t="str">
        <f t="shared" si="0"/>
        <v>Паллиативная медицинская помощь</v>
      </c>
      <c r="E81" s="263" t="s">
        <v>137</v>
      </c>
      <c r="F81" s="44" t="str">
        <f t="shared" si="1"/>
        <v>амбулаторно</v>
      </c>
      <c r="G81" s="263" t="s">
        <v>43</v>
      </c>
      <c r="H81" s="44" t="str">
        <f t="shared" si="2"/>
        <v>паллиативная медицинская помощь</v>
      </c>
      <c r="I81" s="263" t="s">
        <v>143</v>
      </c>
      <c r="J81" s="44" t="str">
        <f t="shared" si="29"/>
        <v xml:space="preserve">Не применяется </v>
      </c>
      <c r="K81" s="68" t="s">
        <v>128</v>
      </c>
      <c r="L81" s="67" t="s">
        <v>3</v>
      </c>
      <c r="M81" s="67" t="s">
        <v>5</v>
      </c>
      <c r="N81" s="98">
        <v>99</v>
      </c>
      <c r="O81" s="98">
        <v>99</v>
      </c>
      <c r="P81" s="178">
        <f t="shared" si="30"/>
        <v>100</v>
      </c>
      <c r="Q81" s="179"/>
      <c r="R81" s="282">
        <f>IFERROR(AVERAGE(P81:P82),"")</f>
        <v>100</v>
      </c>
      <c r="S81" s="261">
        <f>AVERAGE(Q81:Q82)</f>
        <v>100</v>
      </c>
      <c r="T81" s="294">
        <f>IFERROR((R81*0.7+S81*0.3)*2,S81*2)</f>
        <v>200</v>
      </c>
      <c r="U81" s="262" t="str">
        <f t="shared" ref="U81" si="39">IF(T81&lt;170,"ГЗ по услуге (работе) НЕ выполнено","")&amp;IF(AND(T81&gt;=170,T81&lt;=200),"ГЗ по услуге (работе) выполнено","")&amp;IF(T81&gt;200,"ГЗ по услуге (работе) ПЕРЕвыполнено","")</f>
        <v>ГЗ по услуге (работе) выполнено</v>
      </c>
      <c r="V81" s="262"/>
      <c r="W81" s="268"/>
      <c r="X81" s="271"/>
    </row>
    <row r="82" spans="1:24" s="4" customFormat="1" ht="34.15" customHeight="1" thickBot="1" x14ac:dyDescent="0.3">
      <c r="A82" s="321"/>
      <c r="B82" s="44" t="str">
        <f t="shared" si="0"/>
        <v>ГБУЗ АО Енотаевская РБ</v>
      </c>
      <c r="C82" s="306"/>
      <c r="D82" s="19" t="str">
        <f t="shared" si="0"/>
        <v>Паллиативная медицинская помощь</v>
      </c>
      <c r="E82" s="264"/>
      <c r="F82" s="44" t="str">
        <f t="shared" si="1"/>
        <v>амбулаторно</v>
      </c>
      <c r="G82" s="264"/>
      <c r="H82" s="44" t="str">
        <f t="shared" si="2"/>
        <v>паллиативная медицинская помощь</v>
      </c>
      <c r="I82" s="264"/>
      <c r="J82" s="44" t="str">
        <f t="shared" si="29"/>
        <v xml:space="preserve">Не применяется </v>
      </c>
      <c r="K82" s="69" t="s">
        <v>40</v>
      </c>
      <c r="L82" s="65" t="s">
        <v>118</v>
      </c>
      <c r="M82" s="66" t="s">
        <v>42</v>
      </c>
      <c r="N82" s="96">
        <v>358</v>
      </c>
      <c r="O82" s="96">
        <v>179</v>
      </c>
      <c r="P82" s="53"/>
      <c r="Q82" s="179">
        <f t="shared" si="38"/>
        <v>100</v>
      </c>
      <c r="R82" s="282"/>
      <c r="S82" s="261"/>
      <c r="T82" s="294"/>
      <c r="U82" s="262"/>
      <c r="V82" s="262"/>
      <c r="W82" s="268"/>
      <c r="X82" s="271"/>
    </row>
    <row r="83" spans="1:24" s="4" customFormat="1" ht="28.5" customHeight="1" thickBot="1" x14ac:dyDescent="0.3">
      <c r="A83" s="321"/>
      <c r="B83" s="44" t="str">
        <f t="shared" si="0"/>
        <v>ГБУЗ АО Енотаевская РБ</v>
      </c>
      <c r="C83" s="306"/>
      <c r="D83" s="19" t="str">
        <f t="shared" si="0"/>
        <v>Паллиативная медицинская помощь</v>
      </c>
      <c r="E83" s="263" t="s">
        <v>243</v>
      </c>
      <c r="F83" s="44" t="str">
        <f t="shared" si="1"/>
        <v>амбулаторно на дому выездными патронажными бригадами</v>
      </c>
      <c r="G83" s="263" t="s">
        <v>43</v>
      </c>
      <c r="H83" s="44" t="str">
        <f t="shared" si="2"/>
        <v>паллиативная медицинская помощь</v>
      </c>
      <c r="I83" s="263" t="s">
        <v>143</v>
      </c>
      <c r="J83" s="44" t="str">
        <f t="shared" si="29"/>
        <v xml:space="preserve">Не применяется </v>
      </c>
      <c r="K83" s="68" t="s">
        <v>128</v>
      </c>
      <c r="L83" s="67" t="s">
        <v>3</v>
      </c>
      <c r="M83" s="67" t="s">
        <v>5</v>
      </c>
      <c r="N83" s="98">
        <v>99</v>
      </c>
      <c r="O83" s="98">
        <v>99</v>
      </c>
      <c r="P83" s="119">
        <f t="shared" ref="P83" si="40">IF(AND(N83&lt;&gt;0,M83="Кач."),O83/N83*100,"")</f>
        <v>100</v>
      </c>
      <c r="Q83" s="119"/>
      <c r="R83" s="282">
        <f>IFERROR(AVERAGE(P83:P84),"")</f>
        <v>100</v>
      </c>
      <c r="S83" s="261">
        <f>AVERAGE(Q83:Q84)</f>
        <v>100</v>
      </c>
      <c r="T83" s="294">
        <f>IFERROR((R83*0.7+S83*0.3)*2,S83*2)</f>
        <v>200</v>
      </c>
      <c r="U83" s="262" t="str">
        <f t="shared" ref="U83" si="41"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62"/>
      <c r="W83" s="268"/>
      <c r="X83" s="271"/>
    </row>
    <row r="84" spans="1:24" s="4" customFormat="1" ht="28.5" customHeight="1" thickBot="1" x14ac:dyDescent="0.3">
      <c r="A84" s="321"/>
      <c r="B84" s="44" t="str">
        <f t="shared" si="0"/>
        <v>ГБУЗ АО Енотаевская РБ</v>
      </c>
      <c r="C84" s="285"/>
      <c r="D84" s="19" t="str">
        <f t="shared" si="0"/>
        <v>Паллиативная медицинская помощь</v>
      </c>
      <c r="E84" s="264"/>
      <c r="F84" s="44" t="str">
        <f t="shared" si="1"/>
        <v>амбулаторно на дому выездными патронажными бригадами</v>
      </c>
      <c r="G84" s="264"/>
      <c r="H84" s="44" t="str">
        <f t="shared" si="2"/>
        <v>паллиативная медицинская помощь</v>
      </c>
      <c r="I84" s="264"/>
      <c r="J84" s="44" t="str">
        <f t="shared" si="29"/>
        <v xml:space="preserve">Не применяется </v>
      </c>
      <c r="K84" s="69" t="s">
        <v>40</v>
      </c>
      <c r="L84" s="65" t="s">
        <v>118</v>
      </c>
      <c r="M84" s="66" t="s">
        <v>42</v>
      </c>
      <c r="N84" s="96">
        <v>386</v>
      </c>
      <c r="O84" s="96">
        <v>193</v>
      </c>
      <c r="P84" s="53"/>
      <c r="Q84" s="120">
        <f t="shared" ref="Q84" si="42">IF(AND(N84&lt;&gt;0,M84="объем"),(O84/N84*100)/$Y$2*12,"")</f>
        <v>100</v>
      </c>
      <c r="R84" s="282"/>
      <c r="S84" s="261"/>
      <c r="T84" s="294"/>
      <c r="U84" s="262"/>
      <c r="V84" s="262"/>
      <c r="W84" s="268"/>
      <c r="X84" s="271"/>
    </row>
    <row r="85" spans="1:24" s="4" customFormat="1" ht="28.5" customHeight="1" thickBot="1" x14ac:dyDescent="0.3">
      <c r="A85" s="321"/>
      <c r="B85" s="44" t="str">
        <f t="shared" si="0"/>
        <v>ГБУЗ АО Енотаевская РБ</v>
      </c>
      <c r="C85" s="284" t="s">
        <v>226</v>
      </c>
      <c r="D85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5" s="262" t="s">
        <v>277</v>
      </c>
      <c r="F85" s="44" t="str">
        <f t="shared" si="1"/>
        <v>заключение договоров</v>
      </c>
      <c r="G85" s="262" t="s">
        <v>279</v>
      </c>
      <c r="H8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5" s="262" t="s">
        <v>278</v>
      </c>
      <c r="J85" s="44" t="str">
        <f t="shared" ref="J85:J109" si="43">IF(I85="",J84,I85)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5" s="71" t="s">
        <v>227</v>
      </c>
      <c r="L85" s="65" t="s">
        <v>3</v>
      </c>
      <c r="M85" s="67" t="s">
        <v>5</v>
      </c>
      <c r="N85" s="98">
        <v>100</v>
      </c>
      <c r="O85" s="98">
        <v>100</v>
      </c>
      <c r="P85" s="51">
        <f>IF(AND(N85&lt;&gt;0,M85="Кач."),O85/N85*100,"")</f>
        <v>100</v>
      </c>
      <c r="Q85" s="51"/>
      <c r="R85" s="282">
        <f>IFERROR(AVERAGE(P85:P86),"")</f>
        <v>100</v>
      </c>
      <c r="S85" s="261">
        <f>AVERAGE(Q85:Q86)</f>
        <v>100</v>
      </c>
      <c r="T85" s="294">
        <f>IFERROR((R85*0.7+S85*0.3)*2,S85*2)</f>
        <v>200</v>
      </c>
      <c r="U85" s="262" t="str">
        <f t="shared" ref="U85" si="44">IF(T85&lt;170,"ГЗ по услуге (работе) НЕ выполнено","")&amp;IF(AND(T85&gt;=170,T85&lt;=200),"ГЗ по услуге (работе) выполнено","")&amp;IF(T85&gt;200,"ГЗ по услуге (работе) ПЕРЕвыполнено","")</f>
        <v>ГЗ по услуге (работе) выполнено</v>
      </c>
      <c r="V85" s="262"/>
      <c r="W85" s="268"/>
      <c r="X85" s="271"/>
    </row>
    <row r="86" spans="1:24" s="4" customFormat="1" ht="34.5" customHeight="1" thickBot="1" x14ac:dyDescent="0.3">
      <c r="A86" s="322"/>
      <c r="B86" s="44" t="str">
        <f t="shared" si="0"/>
        <v>ГБУЗ АО Енотаевская РБ</v>
      </c>
      <c r="C86" s="285"/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262"/>
      <c r="F86" s="44" t="str">
        <f t="shared" si="1"/>
        <v>заключение договоров</v>
      </c>
      <c r="G86" s="262"/>
      <c r="H86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62"/>
      <c r="J86" s="44" t="str">
        <f t="shared" si="4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2" t="s">
        <v>234</v>
      </c>
      <c r="L86" s="65" t="s">
        <v>228</v>
      </c>
      <c r="M86" s="66" t="s">
        <v>42</v>
      </c>
      <c r="N86" s="96">
        <v>11.64</v>
      </c>
      <c r="O86" s="96">
        <v>11.64</v>
      </c>
      <c r="P86" s="53"/>
      <c r="Q86" s="55">
        <f>IF(AND(N86&lt;&gt;0,M86="объем"),(O86/N86*100),"")</f>
        <v>100</v>
      </c>
      <c r="R86" s="282"/>
      <c r="S86" s="261"/>
      <c r="T86" s="294"/>
      <c r="U86" s="262"/>
      <c r="V86" s="262"/>
      <c r="W86" s="269"/>
      <c r="X86" s="272"/>
    </row>
    <row r="87" spans="1:24" s="4" customFormat="1" ht="26.25" customHeight="1" thickBot="1" x14ac:dyDescent="0.3">
      <c r="A87" s="295" t="s">
        <v>236</v>
      </c>
      <c r="B87" s="44" t="str">
        <f t="shared" si="0"/>
        <v>ГБУЗ АО ГБ ЗАТО Знаменск</v>
      </c>
      <c r="C87" s="317" t="s">
        <v>119</v>
      </c>
      <c r="D87" s="19" t="str">
        <f t="shared" si="0"/>
        <v>ПМСП, не включенная в базовую программу ОМС</v>
      </c>
      <c r="E87" s="290" t="s">
        <v>137</v>
      </c>
      <c r="F87" s="44" t="str">
        <f t="shared" si="1"/>
        <v>амбулаторно</v>
      </c>
      <c r="G87" s="262" t="s">
        <v>140</v>
      </c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7" s="275" t="s">
        <v>139</v>
      </c>
      <c r="J87" s="44" t="str">
        <f t="shared" si="43"/>
        <v>по профилю Фтизиатрия</v>
      </c>
      <c r="K87" s="68" t="s">
        <v>128</v>
      </c>
      <c r="L87" s="67" t="s">
        <v>3</v>
      </c>
      <c r="M87" s="67" t="s">
        <v>5</v>
      </c>
      <c r="N87" s="98">
        <v>99</v>
      </c>
      <c r="O87" s="98">
        <v>99</v>
      </c>
      <c r="P87" s="51">
        <f t="shared" si="30"/>
        <v>100</v>
      </c>
      <c r="Q87" s="51"/>
      <c r="R87" s="282">
        <f>IFERROR(AVERAGE(P87:P89),"")</f>
        <v>100</v>
      </c>
      <c r="S87" s="261">
        <f>AVERAGE(Q87:Q89)</f>
        <v>96.235582631311132</v>
      </c>
      <c r="T87" s="294">
        <f>IFERROR((R87*0.7+S87*0.3)*2,S87*2)</f>
        <v>197.74134957878667</v>
      </c>
      <c r="U87" s="262" t="str">
        <f>IF(T87&lt;170,"ГЗ по услуге (работе) НЕ выполнено","")&amp;IF(AND(T87&gt;=170,T87&lt;=200),"ГЗ по услуге (работе) выполнено","")&amp;IF(T87&gt;200,"ГЗ по услуге (работе) ПЕРЕвыполнено","")</f>
        <v>ГЗ по услуге (работе) выполнено</v>
      </c>
      <c r="V87" s="316"/>
      <c r="W87" s="267">
        <f>AVERAGE(T87:T111)</f>
        <v>192.25176775090813</v>
      </c>
      <c r="X87" s="270" t="str">
        <f t="shared" ref="X87" si="45">IF(W87&lt;170,"ГЗ по учреждению не выполнено","")&amp;IF(AND(W87&gt;=170,W87&lt;=200),"ГЗ по учреждению выполнено","")&amp;IF(W87&gt;200,"ГЗ по учреждению перевыполнено","")</f>
        <v>ГЗ по учреждению выполнено</v>
      </c>
    </row>
    <row r="88" spans="1:24" s="4" customFormat="1" ht="37.5" customHeight="1" thickBot="1" x14ac:dyDescent="0.3">
      <c r="A88" s="296"/>
      <c r="B88" s="44" t="str">
        <f t="shared" si="0"/>
        <v>ГБУЗ АО ГБ ЗАТО Знаменск</v>
      </c>
      <c r="C88" s="319"/>
      <c r="D88" s="19" t="str">
        <f t="shared" si="0"/>
        <v>ПМСП, не включенная в базовую программу ОМС</v>
      </c>
      <c r="E88" s="290"/>
      <c r="F88" s="44" t="str">
        <f t="shared" si="1"/>
        <v>амбулаторно</v>
      </c>
      <c r="G88" s="262"/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76"/>
      <c r="J88" s="44" t="str">
        <f t="shared" si="43"/>
        <v>по профилю Фтизиатрия</v>
      </c>
      <c r="K88" s="69" t="s">
        <v>40</v>
      </c>
      <c r="L88" s="65" t="s">
        <v>118</v>
      </c>
      <c r="M88" s="66" t="s">
        <v>42</v>
      </c>
      <c r="N88" s="96">
        <v>2307</v>
      </c>
      <c r="O88" s="95">
        <v>1098</v>
      </c>
      <c r="P88" s="53"/>
      <c r="Q88" s="52">
        <f t="shared" ref="Q88:Q93" si="46">IF(AND(N88&lt;&gt;0,M88="объем"),(O88/N88*100)/$Y$2*12,"")</f>
        <v>95.188556566970092</v>
      </c>
      <c r="R88" s="282"/>
      <c r="S88" s="261"/>
      <c r="T88" s="294"/>
      <c r="U88" s="262"/>
      <c r="V88" s="316"/>
      <c r="W88" s="268"/>
      <c r="X88" s="271"/>
    </row>
    <row r="89" spans="1:24" s="4" customFormat="1" ht="36.75" customHeight="1" thickBot="1" x14ac:dyDescent="0.3">
      <c r="A89" s="296"/>
      <c r="B89" s="44" t="str">
        <f t="shared" si="0"/>
        <v>ГБУЗ АО ГБ ЗАТО Знаменск</v>
      </c>
      <c r="C89" s="319"/>
      <c r="D89" s="19" t="str">
        <f t="shared" si="0"/>
        <v>ПМСП, не включенная в базовую программу ОМС</v>
      </c>
      <c r="E89" s="290"/>
      <c r="F89" s="44" t="str">
        <f t="shared" si="1"/>
        <v>амбулаторно</v>
      </c>
      <c r="G89" s="262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77"/>
      <c r="J89" s="44" t="str">
        <f t="shared" si="43"/>
        <v>по профилю Фтизиатрия</v>
      </c>
      <c r="K89" s="69" t="s">
        <v>133</v>
      </c>
      <c r="L89" s="65" t="s">
        <v>118</v>
      </c>
      <c r="M89" s="66" t="s">
        <v>42</v>
      </c>
      <c r="N89" s="96">
        <v>736</v>
      </c>
      <c r="O89" s="95">
        <v>358</v>
      </c>
      <c r="P89" s="53"/>
      <c r="Q89" s="52">
        <f t="shared" si="46"/>
        <v>97.282608695652158</v>
      </c>
      <c r="R89" s="282"/>
      <c r="S89" s="261"/>
      <c r="T89" s="294"/>
      <c r="U89" s="262"/>
      <c r="V89" s="316"/>
      <c r="W89" s="268"/>
      <c r="X89" s="271"/>
    </row>
    <row r="90" spans="1:24" s="4" customFormat="1" ht="38.25" customHeight="1" thickBot="1" x14ac:dyDescent="0.3">
      <c r="A90" s="296"/>
      <c r="B90" s="44" t="str">
        <f t="shared" si="0"/>
        <v>ГБУЗ АО ГБ ЗАТО Знаменск</v>
      </c>
      <c r="C90" s="319"/>
      <c r="D90" s="19" t="str">
        <f t="shared" si="0"/>
        <v>ПМСП, не включенная в базовую программу ОМС</v>
      </c>
      <c r="E90" s="290" t="s">
        <v>137</v>
      </c>
      <c r="F90" s="44" t="str">
        <f t="shared" si="1"/>
        <v>амбулаторно</v>
      </c>
      <c r="G90" s="262" t="s">
        <v>161</v>
      </c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75" t="s">
        <v>267</v>
      </c>
      <c r="J90" s="44" t="str">
        <f t="shared" si="43"/>
        <v>по профилю психиатрия-наркология</v>
      </c>
      <c r="K90" s="68" t="s">
        <v>128</v>
      </c>
      <c r="L90" s="67" t="s">
        <v>3</v>
      </c>
      <c r="M90" s="67" t="s">
        <v>5</v>
      </c>
      <c r="N90" s="98">
        <v>99</v>
      </c>
      <c r="O90" s="98">
        <v>99</v>
      </c>
      <c r="P90" s="51">
        <f t="shared" si="15"/>
        <v>100</v>
      </c>
      <c r="Q90" s="51"/>
      <c r="R90" s="282">
        <f>IFERROR(AVERAGE(P90:P92),"")</f>
        <v>100</v>
      </c>
      <c r="S90" s="261">
        <f>AVERAGE(Q90:Q92)</f>
        <v>56.052766158735473</v>
      </c>
      <c r="T90" s="294">
        <f>IFERROR((R90*0.7+S90*0.3)*2,S90*2)</f>
        <v>173.6316596952413</v>
      </c>
      <c r="U90" s="262" t="str">
        <f>IF(T90&lt;170,"ГЗ по услуге (работе) НЕ выполнено","")&amp;IF(AND(T90&gt;=170,T90&lt;=200),"ГЗ по услуге (работе) выполнено","")&amp;IF(T90&gt;200,"ГЗ по услуге (работе) ПЕРЕвыполнено","")</f>
        <v>ГЗ по услуге (работе) выполнено</v>
      </c>
      <c r="V90" s="262"/>
      <c r="W90" s="268"/>
      <c r="X90" s="271"/>
    </row>
    <row r="91" spans="1:24" s="4" customFormat="1" ht="39.75" customHeight="1" thickBot="1" x14ac:dyDescent="0.3">
      <c r="A91" s="296"/>
      <c r="B91" s="44" t="str">
        <f t="shared" si="0"/>
        <v>ГБУЗ АО ГБ ЗАТО Знаменск</v>
      </c>
      <c r="C91" s="319"/>
      <c r="D91" s="19" t="str">
        <f t="shared" si="0"/>
        <v>ПМСП, не включенная в базовую программу ОМС</v>
      </c>
      <c r="E91" s="290"/>
      <c r="F91" s="44" t="str">
        <f t="shared" si="1"/>
        <v>амбулаторно</v>
      </c>
      <c r="G91" s="262"/>
      <c r="H9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76"/>
      <c r="J91" s="44" t="str">
        <f t="shared" si="43"/>
        <v>по профилю психиатрия-наркология</v>
      </c>
      <c r="K91" s="69" t="s">
        <v>40</v>
      </c>
      <c r="L91" s="65" t="s">
        <v>118</v>
      </c>
      <c r="M91" s="66" t="s">
        <v>42</v>
      </c>
      <c r="N91" s="162">
        <v>4166</v>
      </c>
      <c r="O91" s="95">
        <v>874</v>
      </c>
      <c r="P91" s="53"/>
      <c r="Q91" s="52">
        <f t="shared" si="46"/>
        <v>41.958713394143061</v>
      </c>
      <c r="R91" s="282"/>
      <c r="S91" s="261"/>
      <c r="T91" s="294"/>
      <c r="U91" s="262"/>
      <c r="V91" s="262"/>
      <c r="W91" s="268"/>
      <c r="X91" s="271"/>
    </row>
    <row r="92" spans="1:24" s="4" customFormat="1" ht="34.5" customHeight="1" thickBot="1" x14ac:dyDescent="0.3">
      <c r="A92" s="296"/>
      <c r="B92" s="44" t="str">
        <f t="shared" si="0"/>
        <v>ГБУЗ АО ГБ ЗАТО Знаменск</v>
      </c>
      <c r="C92" s="319"/>
      <c r="D92" s="19" t="str">
        <f t="shared" si="0"/>
        <v>ПМСП, не включенная в базовую программу ОМС</v>
      </c>
      <c r="E92" s="290"/>
      <c r="F92" s="44" t="str">
        <f t="shared" si="1"/>
        <v>амбулаторно</v>
      </c>
      <c r="G92" s="262"/>
      <c r="H9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77"/>
      <c r="J92" s="44" t="str">
        <f t="shared" si="43"/>
        <v>по профилю психиатрия-наркология</v>
      </c>
      <c r="K92" s="69" t="s">
        <v>133</v>
      </c>
      <c r="L92" s="65" t="s">
        <v>118</v>
      </c>
      <c r="M92" s="66" t="s">
        <v>42</v>
      </c>
      <c r="N92" s="162">
        <v>1226</v>
      </c>
      <c r="O92" s="95">
        <v>430</v>
      </c>
      <c r="P92" s="53"/>
      <c r="Q92" s="52">
        <f t="shared" si="46"/>
        <v>70.146818923327885</v>
      </c>
      <c r="R92" s="282"/>
      <c r="S92" s="261"/>
      <c r="T92" s="294"/>
      <c r="U92" s="262"/>
      <c r="V92" s="262"/>
      <c r="W92" s="268"/>
      <c r="X92" s="271"/>
    </row>
    <row r="93" spans="1:24" s="4" customFormat="1" ht="36" customHeight="1" thickBot="1" x14ac:dyDescent="0.3">
      <c r="A93" s="296"/>
      <c r="B93" s="44" t="str">
        <f t="shared" si="0"/>
        <v>ГБУЗ АО ГБ ЗАТО Знаменск</v>
      </c>
      <c r="C93" s="319"/>
      <c r="D93" s="19" t="str">
        <f t="shared" si="0"/>
        <v>ПМСП, не включенная в базовую программу ОМС</v>
      </c>
      <c r="E93" s="275" t="s">
        <v>246</v>
      </c>
      <c r="F93" s="44" t="str">
        <f t="shared" si="1"/>
        <v>дневной стационар</v>
      </c>
      <c r="G93" s="263" t="s">
        <v>161</v>
      </c>
      <c r="H9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75" t="s">
        <v>267</v>
      </c>
      <c r="J93" s="44" t="str">
        <f t="shared" si="43"/>
        <v>по профилю психиатрия-наркология</v>
      </c>
      <c r="K93" s="67" t="s">
        <v>128</v>
      </c>
      <c r="L93" s="67" t="s">
        <v>3</v>
      </c>
      <c r="M93" s="67" t="s">
        <v>5</v>
      </c>
      <c r="N93" s="98">
        <v>99</v>
      </c>
      <c r="O93" s="98">
        <v>99</v>
      </c>
      <c r="P93" s="116">
        <f t="shared" ref="P93" si="47">IF(AND(N93&lt;&gt;0,M93="Кач."),O93/N93*100,"")</f>
        <v>100</v>
      </c>
      <c r="Q93" s="116" t="str">
        <f t="shared" si="46"/>
        <v/>
      </c>
      <c r="R93" s="282">
        <f>IFERROR(AVERAGE(P93:P94),"")</f>
        <v>100</v>
      </c>
      <c r="S93" s="261">
        <f>AVERAGE(Q93:Q94)</f>
        <v>91.666666666666657</v>
      </c>
      <c r="T93" s="294">
        <f>IFERROR((R93*0.7+S93*0.3)*2,S93*2)</f>
        <v>195</v>
      </c>
      <c r="U93" s="262" t="str">
        <f t="shared" ref="U93" si="48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62"/>
      <c r="W93" s="268"/>
      <c r="X93" s="271"/>
    </row>
    <row r="94" spans="1:24" s="4" customFormat="1" ht="35.25" customHeight="1" thickBot="1" x14ac:dyDescent="0.3">
      <c r="A94" s="296"/>
      <c r="B94" s="44" t="str">
        <f t="shared" si="0"/>
        <v>ГБУЗ АО ГБ ЗАТО Знаменск</v>
      </c>
      <c r="C94" s="319"/>
      <c r="D94" s="19" t="str">
        <f t="shared" si="0"/>
        <v>ПМСП, не включенная в базовую программу ОМС</v>
      </c>
      <c r="E94" s="277"/>
      <c r="F94" s="44" t="str">
        <f t="shared" si="1"/>
        <v>дневной стационар</v>
      </c>
      <c r="G94" s="264"/>
      <c r="H9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77"/>
      <c r="J94" s="44" t="str">
        <f t="shared" si="43"/>
        <v>по профилю психиатрия-наркология</v>
      </c>
      <c r="K94" s="69" t="s">
        <v>144</v>
      </c>
      <c r="L94" s="70" t="s">
        <v>145</v>
      </c>
      <c r="M94" s="66" t="s">
        <v>42</v>
      </c>
      <c r="N94" s="94">
        <v>24</v>
      </c>
      <c r="O94" s="94">
        <v>11</v>
      </c>
      <c r="P94" s="53"/>
      <c r="Q94" s="115">
        <f>IF(AND(N94&lt;&gt;0,M94="объем"),(O94/N94*100)/$Y$2*12,"")</f>
        <v>91.666666666666657</v>
      </c>
      <c r="R94" s="282"/>
      <c r="S94" s="261"/>
      <c r="T94" s="294"/>
      <c r="U94" s="262"/>
      <c r="V94" s="262"/>
      <c r="W94" s="268"/>
      <c r="X94" s="271"/>
    </row>
    <row r="95" spans="1:24" s="4" customFormat="1" ht="48" customHeight="1" thickBot="1" x14ac:dyDescent="0.3">
      <c r="A95" s="296"/>
      <c r="B95" s="44" t="str">
        <f t="shared" si="0"/>
        <v>ГБУЗ АО ГБ ЗАТО Знаменск</v>
      </c>
      <c r="C95" s="319"/>
      <c r="D95" s="19" t="str">
        <f t="shared" si="0"/>
        <v>ПМСП, не включенная в базовую программу ОМС</v>
      </c>
      <c r="E95" s="275" t="s">
        <v>137</v>
      </c>
      <c r="F95" s="44" t="str">
        <f t="shared" si="1"/>
        <v>амбулаторно</v>
      </c>
      <c r="G95" s="263" t="s">
        <v>39</v>
      </c>
      <c r="H95" s="44" t="str">
        <f t="shared" si="2"/>
        <v>Первичная медико-санитарная помощь, в части диагностики и лечения</v>
      </c>
      <c r="I95" s="275" t="s">
        <v>242</v>
      </c>
      <c r="J95" s="44" t="str">
        <f t="shared" si="43"/>
        <v>Вакцинация</v>
      </c>
      <c r="K95" s="68" t="s">
        <v>128</v>
      </c>
      <c r="L95" s="67" t="s">
        <v>3</v>
      </c>
      <c r="M95" s="67" t="s">
        <v>5</v>
      </c>
      <c r="N95" s="98">
        <v>99</v>
      </c>
      <c r="O95" s="98">
        <v>99</v>
      </c>
      <c r="P95" s="116">
        <f t="shared" ref="P95:P99" si="49">IF(AND(N95&lt;&gt;0,M95="Кач."),O95/N95*100,"")</f>
        <v>100</v>
      </c>
      <c r="Q95" s="116"/>
      <c r="R95" s="265">
        <f>IFERROR(AVERAGE(P95:P96),"")</f>
        <v>100</v>
      </c>
      <c r="S95" s="261">
        <f>AVERAGE(Q95:Q96)</f>
        <v>88</v>
      </c>
      <c r="T95" s="294">
        <f>IFERROR((R95*0.7+S95*0.3)*2,S95*2)</f>
        <v>192.8</v>
      </c>
      <c r="U95" s="262" t="str">
        <f t="shared" ref="U95:U97" si="50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выполнено</v>
      </c>
      <c r="V95" s="262"/>
      <c r="W95" s="268"/>
      <c r="X95" s="271"/>
    </row>
    <row r="96" spans="1:24" s="4" customFormat="1" ht="40.5" customHeight="1" thickBot="1" x14ac:dyDescent="0.3">
      <c r="A96" s="296"/>
      <c r="B96" s="44" t="str">
        <f t="shared" si="0"/>
        <v>ГБУЗ АО ГБ ЗАТО Знаменск</v>
      </c>
      <c r="C96" s="318"/>
      <c r="D96" s="19" t="str">
        <f t="shared" si="0"/>
        <v>ПМСП, не включенная в базовую программу ОМС</v>
      </c>
      <c r="E96" s="277"/>
      <c r="F96" s="44" t="str">
        <f t="shared" si="1"/>
        <v>амбулаторно</v>
      </c>
      <c r="G96" s="264"/>
      <c r="H96" s="44" t="str">
        <f t="shared" si="2"/>
        <v>Первичная медико-санитарная помощь, в части диагностики и лечения</v>
      </c>
      <c r="I96" s="277"/>
      <c r="J96" s="44" t="str">
        <f t="shared" si="43"/>
        <v>Вакцинация</v>
      </c>
      <c r="K96" s="69" t="s">
        <v>40</v>
      </c>
      <c r="L96" s="65" t="s">
        <v>118</v>
      </c>
      <c r="M96" s="66" t="s">
        <v>42</v>
      </c>
      <c r="N96" s="96">
        <v>50</v>
      </c>
      <c r="O96" s="97">
        <v>22</v>
      </c>
      <c r="P96" s="178"/>
      <c r="Q96" s="115">
        <f t="shared" ref="Q96:Q100" si="51">IF(AND(N96&lt;&gt;0,M96="объем"),(O96/N96*100)/$Y$2*12,"")</f>
        <v>88</v>
      </c>
      <c r="R96" s="266"/>
      <c r="S96" s="261"/>
      <c r="T96" s="294"/>
      <c r="U96" s="262"/>
      <c r="V96" s="262"/>
      <c r="W96" s="268"/>
      <c r="X96" s="271"/>
    </row>
    <row r="97" spans="1:24" s="4" customFormat="1" ht="39" customHeight="1" thickBot="1" x14ac:dyDescent="0.3">
      <c r="A97" s="296"/>
      <c r="B97" s="44" t="str">
        <f t="shared" si="0"/>
        <v>ГБУЗ АО ГБ ЗАТО Знаменск</v>
      </c>
      <c r="C97" s="317" t="s">
        <v>294</v>
      </c>
      <c r="D97" s="19" t="s">
        <v>294</v>
      </c>
      <c r="E97" s="275" t="s">
        <v>302</v>
      </c>
      <c r="F97" s="44" t="str">
        <f t="shared" si="1"/>
        <v>Амбулатоорно</v>
      </c>
      <c r="G97" s="263" t="s">
        <v>300</v>
      </c>
      <c r="H97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7" s="275" t="s">
        <v>47</v>
      </c>
      <c r="J97" s="44" t="str">
        <f t="shared" si="43"/>
        <v>Не предусмотрено</v>
      </c>
      <c r="K97" s="80" t="s">
        <v>296</v>
      </c>
      <c r="L97" s="67" t="s">
        <v>3</v>
      </c>
      <c r="M97" s="67" t="s">
        <v>5</v>
      </c>
      <c r="N97" s="98">
        <v>99</v>
      </c>
      <c r="O97" s="98">
        <v>99</v>
      </c>
      <c r="P97" s="178">
        <f t="shared" si="49"/>
        <v>100</v>
      </c>
      <c r="Q97" s="179"/>
      <c r="R97" s="265">
        <f t="shared" ref="R97:R99" si="52">IFERROR(AVERAGE(P97:P98),"")</f>
        <v>100</v>
      </c>
      <c r="S97" s="261">
        <f>AVERAGE(Q97:Q98)</f>
        <v>95.483870967741936</v>
      </c>
      <c r="T97" s="294">
        <f>IFERROR((R97*0.7+S97*0.3)*2,S97*2)</f>
        <v>197.29032258064515</v>
      </c>
      <c r="U97" s="262" t="str">
        <f t="shared" si="50"/>
        <v>ГЗ по услуге (работе) выполнено</v>
      </c>
      <c r="V97" s="263"/>
      <c r="W97" s="268"/>
      <c r="X97" s="271"/>
    </row>
    <row r="98" spans="1:24" s="4" customFormat="1" ht="46.5" customHeight="1" thickBot="1" x14ac:dyDescent="0.3">
      <c r="A98" s="296"/>
      <c r="B98" s="44" t="str">
        <f t="shared" si="0"/>
        <v>ГБУЗ АО ГБ ЗАТО Знаменск</v>
      </c>
      <c r="C98" s="318"/>
      <c r="D98" s="19" t="s">
        <v>294</v>
      </c>
      <c r="E98" s="277"/>
      <c r="F98" s="44" t="str">
        <f t="shared" si="1"/>
        <v>Амбулатоорно</v>
      </c>
      <c r="G98" s="264"/>
      <c r="H98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8" s="277"/>
      <c r="J98" s="44" t="str">
        <f t="shared" si="43"/>
        <v>Не предусмотрено</v>
      </c>
      <c r="K98" s="69" t="s">
        <v>40</v>
      </c>
      <c r="L98" s="65" t="s">
        <v>118</v>
      </c>
      <c r="M98" s="66" t="s">
        <v>42</v>
      </c>
      <c r="N98" s="96">
        <v>620</v>
      </c>
      <c r="O98" s="97">
        <v>296</v>
      </c>
      <c r="P98" s="178"/>
      <c r="Q98" s="179">
        <f t="shared" si="51"/>
        <v>95.483870967741936</v>
      </c>
      <c r="R98" s="266"/>
      <c r="S98" s="261"/>
      <c r="T98" s="294"/>
      <c r="U98" s="262"/>
      <c r="V98" s="264"/>
      <c r="W98" s="268"/>
      <c r="X98" s="271"/>
    </row>
    <row r="99" spans="1:24" s="4" customFormat="1" ht="48" customHeight="1" thickBot="1" x14ac:dyDescent="0.3">
      <c r="A99" s="296"/>
      <c r="B99" s="44" t="str">
        <f t="shared" si="0"/>
        <v>ГБУЗ АО ГБ ЗАТО Знаменск</v>
      </c>
      <c r="C99" s="317" t="s">
        <v>188</v>
      </c>
      <c r="D9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9" s="290" t="s">
        <v>47</v>
      </c>
      <c r="F99" s="44" t="str">
        <f t="shared" si="1"/>
        <v>Не предусмотрено</v>
      </c>
      <c r="G99" s="290" t="s">
        <v>47</v>
      </c>
      <c r="H99" s="44" t="str">
        <f t="shared" ref="H99:H100" si="53">IF(G99="",H98,G99)</f>
        <v>Не предусмотрено</v>
      </c>
      <c r="I99" s="275" t="s">
        <v>47</v>
      </c>
      <c r="J99" s="44" t="str">
        <f t="shared" si="43"/>
        <v>Не предусмотрено</v>
      </c>
      <c r="K99" s="68" t="s">
        <v>57</v>
      </c>
      <c r="L99" s="67" t="s">
        <v>57</v>
      </c>
      <c r="M99" s="68"/>
      <c r="N99" s="98"/>
      <c r="O99" s="98"/>
      <c r="P99" s="178" t="str">
        <f t="shared" si="49"/>
        <v/>
      </c>
      <c r="Q99" s="179"/>
      <c r="R99" s="265" t="str">
        <f t="shared" si="52"/>
        <v/>
      </c>
      <c r="S99" s="261">
        <f>AVERAGE(Q99:Q100)</f>
        <v>84</v>
      </c>
      <c r="T99" s="294">
        <f>IFERROR((R99*0.7+S99*0.3)*2,S99*2)</f>
        <v>168</v>
      </c>
      <c r="U99" s="262" t="str">
        <f t="shared" ref="U99" si="54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НЕ выполнено</v>
      </c>
      <c r="V99" s="262"/>
      <c r="W99" s="268"/>
      <c r="X99" s="271"/>
    </row>
    <row r="100" spans="1:24" s="4" customFormat="1" ht="48" customHeight="1" thickBot="1" x14ac:dyDescent="0.3">
      <c r="A100" s="296"/>
      <c r="B100" s="44" t="str">
        <f t="shared" si="0"/>
        <v>ГБУЗ АО ГБ ЗАТО Знаменск</v>
      </c>
      <c r="C100" s="318"/>
      <c r="D10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0" s="290"/>
      <c r="F100" s="44" t="str">
        <f t="shared" si="1"/>
        <v>Не предусмотрено</v>
      </c>
      <c r="G100" s="290"/>
      <c r="H100" s="44" t="str">
        <f t="shared" si="53"/>
        <v>Не предусмотрено</v>
      </c>
      <c r="I100" s="277"/>
      <c r="J100" s="44" t="str">
        <f t="shared" si="43"/>
        <v>Не предусмотрено</v>
      </c>
      <c r="K100" s="69" t="s">
        <v>189</v>
      </c>
      <c r="L100" s="70" t="s">
        <v>58</v>
      </c>
      <c r="M100" s="66" t="s">
        <v>42</v>
      </c>
      <c r="N100" s="96">
        <v>100</v>
      </c>
      <c r="O100" s="96">
        <v>42</v>
      </c>
      <c r="P100" s="178"/>
      <c r="Q100" s="179">
        <f t="shared" si="51"/>
        <v>84</v>
      </c>
      <c r="R100" s="266"/>
      <c r="S100" s="261"/>
      <c r="T100" s="294"/>
      <c r="U100" s="262"/>
      <c r="V100" s="262"/>
      <c r="W100" s="268"/>
      <c r="X100" s="271"/>
    </row>
    <row r="101" spans="1:24" s="4" customFormat="1" ht="48" customHeight="1" thickBot="1" x14ac:dyDescent="0.3">
      <c r="A101" s="296"/>
      <c r="B101" s="44" t="str">
        <f t="shared" si="0"/>
        <v>ГБУЗ АО ГБ ЗАТО Знаменск</v>
      </c>
      <c r="C101" s="317" t="s">
        <v>136</v>
      </c>
      <c r="D10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1" s="263" t="s">
        <v>137</v>
      </c>
      <c r="F101" s="44" t="str">
        <f t="shared" si="1"/>
        <v>амбулаторно</v>
      </c>
      <c r="G101" s="262" t="s">
        <v>136</v>
      </c>
      <c r="H10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1" s="263" t="s">
        <v>143</v>
      </c>
      <c r="J101" s="44" t="str">
        <f t="shared" si="43"/>
        <v xml:space="preserve">Не применяется </v>
      </c>
      <c r="K101" s="67" t="s">
        <v>128</v>
      </c>
      <c r="L101" s="67" t="s">
        <v>3</v>
      </c>
      <c r="M101" s="67" t="s">
        <v>5</v>
      </c>
      <c r="N101" s="98">
        <v>99</v>
      </c>
      <c r="O101" s="98">
        <v>99</v>
      </c>
      <c r="P101" s="51">
        <f t="shared" si="15"/>
        <v>100</v>
      </c>
      <c r="Q101" s="51"/>
      <c r="R101" s="265">
        <f>IFERROR(AVERAGE(P101:P103),"")</f>
        <v>100</v>
      </c>
      <c r="S101" s="261">
        <f>AVERAGE(Q101:Q103)</f>
        <v>95.370748299319729</v>
      </c>
      <c r="T101" s="294">
        <f>IFERROR((R101*0.7+S101*0.3)*2,S101*2)</f>
        <v>197.22244897959183</v>
      </c>
      <c r="U101" s="262" t="str">
        <f t="shared" ref="U101" si="55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выполнено</v>
      </c>
      <c r="V101" s="262"/>
      <c r="W101" s="268"/>
      <c r="X101" s="271"/>
    </row>
    <row r="102" spans="1:24" s="4" customFormat="1" ht="48" customHeight="1" thickBot="1" x14ac:dyDescent="0.3">
      <c r="A102" s="296"/>
      <c r="B102" s="44" t="str">
        <f t="shared" ref="B102:B111" si="56">IF(A102="",B101,A102)</f>
        <v>ГБУЗ АО ГБ ЗАТО Знаменск</v>
      </c>
      <c r="C102" s="319"/>
      <c r="D102" s="19" t="str">
        <f t="shared" ref="D102:D165" si="57">IF(C102="",D101,C102)</f>
        <v>Медицинская помощь в экстренной форме незастрахованным гражданам в системе обязательного медицинского страхования</v>
      </c>
      <c r="E102" s="264"/>
      <c r="F102" s="44" t="str">
        <f t="shared" si="1"/>
        <v>амбулаторно</v>
      </c>
      <c r="G102" s="262"/>
      <c r="H10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2" s="303"/>
      <c r="J102" s="44" t="str">
        <f t="shared" si="43"/>
        <v xml:space="preserve">Не применяется </v>
      </c>
      <c r="K102" s="69" t="s">
        <v>40</v>
      </c>
      <c r="L102" s="65" t="s">
        <v>118</v>
      </c>
      <c r="M102" s="66" t="s">
        <v>42</v>
      </c>
      <c r="N102" s="96">
        <v>900</v>
      </c>
      <c r="O102" s="95">
        <v>429</v>
      </c>
      <c r="P102" s="53"/>
      <c r="Q102" s="115">
        <f t="shared" ref="Q102" si="58">IF(AND(N102&lt;&gt;0,M102="объем"),(O102/N102*100)/$Y$2*12,"")</f>
        <v>95.333333333333343</v>
      </c>
      <c r="R102" s="278"/>
      <c r="S102" s="261"/>
      <c r="T102" s="294"/>
      <c r="U102" s="262"/>
      <c r="V102" s="262"/>
      <c r="W102" s="268"/>
      <c r="X102" s="271"/>
    </row>
    <row r="103" spans="1:24" s="4" customFormat="1" ht="42.75" customHeight="1" thickBot="1" x14ac:dyDescent="0.3">
      <c r="A103" s="296"/>
      <c r="B103" s="44" t="str">
        <f t="shared" si="56"/>
        <v>ГБУЗ АО ГБ ЗАТО Знаменск</v>
      </c>
      <c r="C103" s="318"/>
      <c r="D103" s="19" t="str">
        <f t="shared" si="57"/>
        <v>Медицинская помощь в экстренной форме незастрахованным гражданам в системе обязательного медицинского страхования</v>
      </c>
      <c r="E103" s="156" t="s">
        <v>50</v>
      </c>
      <c r="F103" s="44" t="str">
        <f t="shared" si="1"/>
        <v>Вне медицинской организации</v>
      </c>
      <c r="G103" s="262"/>
      <c r="H10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64"/>
      <c r="J103" s="44" t="str">
        <f t="shared" si="43"/>
        <v xml:space="preserve">Не применяется </v>
      </c>
      <c r="K103" s="69" t="s">
        <v>146</v>
      </c>
      <c r="L103" s="70" t="s">
        <v>41</v>
      </c>
      <c r="M103" s="66" t="s">
        <v>42</v>
      </c>
      <c r="N103" s="94">
        <v>784</v>
      </c>
      <c r="O103" s="94">
        <v>374</v>
      </c>
      <c r="P103" s="53"/>
      <c r="Q103" s="52">
        <f>IF(AND(N103&lt;&gt;0,M103="объем"),(O103/N103*100)/$Y$2*12,"")</f>
        <v>95.408163265306129</v>
      </c>
      <c r="R103" s="266"/>
      <c r="S103" s="261"/>
      <c r="T103" s="294"/>
      <c r="U103" s="262"/>
      <c r="V103" s="262"/>
      <c r="W103" s="268"/>
      <c r="X103" s="271"/>
    </row>
    <row r="104" spans="1:24" s="4" customFormat="1" ht="36" customHeight="1" thickBot="1" x14ac:dyDescent="0.3">
      <c r="A104" s="296"/>
      <c r="B104" s="44" t="str">
        <f t="shared" si="56"/>
        <v>ГБУЗ АО ГБ ЗАТО Знаменск</v>
      </c>
      <c r="C104" s="284" t="s">
        <v>71</v>
      </c>
      <c r="D104" s="19" t="str">
        <f t="shared" si="57"/>
        <v>Паллиативная медицинская помощь</v>
      </c>
      <c r="E104" s="262" t="s">
        <v>281</v>
      </c>
      <c r="F104" s="44" t="str">
        <f t="shared" si="1"/>
        <v>стационар (ОСУ)</v>
      </c>
      <c r="G104" s="262" t="s">
        <v>43</v>
      </c>
      <c r="H104" s="44" t="str">
        <f t="shared" si="2"/>
        <v>паллиативная медицинская помощь</v>
      </c>
      <c r="I104" s="263" t="s">
        <v>143</v>
      </c>
      <c r="J104" s="44" t="str">
        <f t="shared" si="43"/>
        <v xml:space="preserve">Не применяется </v>
      </c>
      <c r="K104" s="67" t="s">
        <v>128</v>
      </c>
      <c r="L104" s="67" t="s">
        <v>3</v>
      </c>
      <c r="M104" s="67" t="s">
        <v>5</v>
      </c>
      <c r="N104" s="98">
        <v>99</v>
      </c>
      <c r="O104" s="98">
        <v>99</v>
      </c>
      <c r="P104" s="51">
        <f t="shared" si="15"/>
        <v>100</v>
      </c>
      <c r="Q104" s="51"/>
      <c r="R104" s="282">
        <f>IFERROR(AVERAGE(P104:P105),"")</f>
        <v>100</v>
      </c>
      <c r="S104" s="261">
        <f>AVERAGE(Q104:Q105)</f>
        <v>97.580015612802498</v>
      </c>
      <c r="T104" s="294">
        <f>IFERROR((R104*0.7+S104*0.3)*2,S104*2)</f>
        <v>198.54800936768149</v>
      </c>
      <c r="U104" s="262" t="str">
        <f t="shared" ref="U104" si="59"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62"/>
      <c r="W104" s="268"/>
      <c r="X104" s="271"/>
    </row>
    <row r="105" spans="1:24" s="4" customFormat="1" ht="34.5" customHeight="1" thickBot="1" x14ac:dyDescent="0.3">
      <c r="A105" s="296"/>
      <c r="B105" s="44" t="str">
        <f t="shared" si="56"/>
        <v>ГБУЗ АО ГБ ЗАТО Знаменск</v>
      </c>
      <c r="C105" s="306"/>
      <c r="D105" s="19" t="str">
        <f t="shared" si="57"/>
        <v>Паллиативная медицинская помощь</v>
      </c>
      <c r="E105" s="262"/>
      <c r="F105" s="44" t="str">
        <f t="shared" si="1"/>
        <v>стационар (ОСУ)</v>
      </c>
      <c r="G105" s="262"/>
      <c r="H105" s="44" t="str">
        <f t="shared" si="2"/>
        <v>паллиативная медицинская помощь</v>
      </c>
      <c r="I105" s="264"/>
      <c r="J105" s="44" t="str">
        <f t="shared" si="43"/>
        <v xml:space="preserve">Не применяется </v>
      </c>
      <c r="K105" s="64" t="s">
        <v>134</v>
      </c>
      <c r="L105" s="65" t="s">
        <v>135</v>
      </c>
      <c r="M105" s="66" t="s">
        <v>42</v>
      </c>
      <c r="N105" s="164">
        <v>2562</v>
      </c>
      <c r="O105" s="95">
        <v>1250</v>
      </c>
      <c r="P105" s="53"/>
      <c r="Q105" s="52">
        <f t="shared" ref="Q105:Q117" si="60">IF(AND(N105&lt;&gt;0,M105="объем"),(O105/N105*100)/$Y$2*12,"")</f>
        <v>97.580015612802498</v>
      </c>
      <c r="R105" s="282"/>
      <c r="S105" s="261"/>
      <c r="T105" s="294"/>
      <c r="U105" s="262"/>
      <c r="V105" s="262"/>
      <c r="W105" s="268"/>
      <c r="X105" s="271"/>
    </row>
    <row r="106" spans="1:24" s="4" customFormat="1" ht="33.75" customHeight="1" thickBot="1" x14ac:dyDescent="0.3">
      <c r="A106" s="296"/>
      <c r="B106" s="44" t="str">
        <f t="shared" si="56"/>
        <v>ГБУЗ АО ГБ ЗАТО Знаменск</v>
      </c>
      <c r="C106" s="306"/>
      <c r="D106" s="19" t="str">
        <f t="shared" si="57"/>
        <v>Паллиативная медицинская помощь</v>
      </c>
      <c r="E106" s="263" t="s">
        <v>282</v>
      </c>
      <c r="F106" s="44" t="str">
        <f t="shared" si="1"/>
        <v xml:space="preserve">амбулаторно </v>
      </c>
      <c r="G106" s="262" t="s">
        <v>43</v>
      </c>
      <c r="H106" s="44" t="str">
        <f t="shared" si="2"/>
        <v>паллиативная медицинская помощь</v>
      </c>
      <c r="I106" s="263" t="s">
        <v>143</v>
      </c>
      <c r="J106" s="44" t="str">
        <f t="shared" si="43"/>
        <v xml:space="preserve">Не применяется </v>
      </c>
      <c r="K106" s="67" t="s">
        <v>128</v>
      </c>
      <c r="L106" s="67" t="s">
        <v>3</v>
      </c>
      <c r="M106" s="67" t="s">
        <v>5</v>
      </c>
      <c r="N106" s="98">
        <v>99</v>
      </c>
      <c r="O106" s="98">
        <v>99</v>
      </c>
      <c r="P106" s="116">
        <f t="shared" ref="P106" si="61">IF(AND(N106&lt;&gt;0,M106="Кач."),O106/N106*100,"")</f>
        <v>100</v>
      </c>
      <c r="Q106" s="116"/>
      <c r="R106" s="282">
        <f t="shared" ref="R106" si="62">IFERROR(AVERAGE(P106:P107),"")</f>
        <v>100</v>
      </c>
      <c r="S106" s="261">
        <f>AVERAGE(Q106:Q107)</f>
        <v>95.522388059701484</v>
      </c>
      <c r="T106" s="294">
        <f>IFERROR((R106*0.7+S106*0.3)*2,S106*2)</f>
        <v>197.31343283582089</v>
      </c>
      <c r="U106" s="262" t="str">
        <f t="shared" ref="U106" si="63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62"/>
      <c r="W106" s="268"/>
      <c r="X106" s="271"/>
    </row>
    <row r="107" spans="1:24" s="4" customFormat="1" ht="36.75" customHeight="1" thickBot="1" x14ac:dyDescent="0.3">
      <c r="A107" s="296"/>
      <c r="B107" s="44" t="str">
        <f t="shared" si="56"/>
        <v>ГБУЗ АО ГБ ЗАТО Знаменск</v>
      </c>
      <c r="C107" s="306"/>
      <c r="D107" s="19" t="str">
        <f t="shared" si="57"/>
        <v>Паллиативная медицинская помощь</v>
      </c>
      <c r="E107" s="264"/>
      <c r="F107" s="44" t="str">
        <f t="shared" si="1"/>
        <v xml:space="preserve">амбулаторно </v>
      </c>
      <c r="G107" s="262"/>
      <c r="H107" s="44" t="str">
        <f t="shared" si="2"/>
        <v>паллиативная медицинская помощь</v>
      </c>
      <c r="I107" s="264"/>
      <c r="J107" s="44" t="str">
        <f t="shared" si="43"/>
        <v xml:space="preserve">Не применяется </v>
      </c>
      <c r="K107" s="69" t="s">
        <v>40</v>
      </c>
      <c r="L107" s="65" t="s">
        <v>118</v>
      </c>
      <c r="M107" s="66" t="s">
        <v>42</v>
      </c>
      <c r="N107" s="96">
        <v>402</v>
      </c>
      <c r="O107" s="95">
        <v>192</v>
      </c>
      <c r="P107" s="53"/>
      <c r="Q107" s="115">
        <f t="shared" ref="Q107" si="64">IF(AND(N107&lt;&gt;0,M107="объем"),(O107/N107*100)/$Y$2*12,"")</f>
        <v>95.522388059701484</v>
      </c>
      <c r="R107" s="282"/>
      <c r="S107" s="261"/>
      <c r="T107" s="294"/>
      <c r="U107" s="262"/>
      <c r="V107" s="262"/>
      <c r="W107" s="268"/>
      <c r="X107" s="271"/>
    </row>
    <row r="108" spans="1:24" s="4" customFormat="1" ht="31.5" customHeight="1" thickBot="1" x14ac:dyDescent="0.3">
      <c r="A108" s="296"/>
      <c r="B108" s="44" t="str">
        <f t="shared" si="56"/>
        <v>ГБУЗ АО ГБ ЗАТО Знаменск</v>
      </c>
      <c r="C108" s="306"/>
      <c r="D108" s="19" t="str">
        <f t="shared" si="57"/>
        <v>Паллиативная медицинская помощь</v>
      </c>
      <c r="E108" s="263" t="s">
        <v>243</v>
      </c>
      <c r="F108" s="44" t="str">
        <f t="shared" si="1"/>
        <v>амбулаторно на дому выездными патронажными бригадами</v>
      </c>
      <c r="G108" s="262" t="s">
        <v>43</v>
      </c>
      <c r="H108" s="44" t="str">
        <f t="shared" si="2"/>
        <v>паллиативная медицинская помощь</v>
      </c>
      <c r="I108" s="262" t="s">
        <v>143</v>
      </c>
      <c r="J108" s="44" t="str">
        <f t="shared" si="43"/>
        <v xml:space="preserve">Не применяется </v>
      </c>
      <c r="K108" s="67" t="s">
        <v>128</v>
      </c>
      <c r="L108" s="67" t="s">
        <v>3</v>
      </c>
      <c r="M108" s="67" t="s">
        <v>5</v>
      </c>
      <c r="N108" s="98">
        <v>99</v>
      </c>
      <c r="O108" s="98">
        <v>99</v>
      </c>
      <c r="P108" s="116">
        <f t="shared" ref="P108" si="65">IF(AND(N108&lt;&gt;0,M108="Кач."),O108/N108*100,"")</f>
        <v>100</v>
      </c>
      <c r="Q108" s="116"/>
      <c r="R108" s="282">
        <f t="shared" ref="R108" si="66">IFERROR(AVERAGE(P108:P109),"")</f>
        <v>100</v>
      </c>
      <c r="S108" s="261">
        <f>AVERAGE(Q108:Q109)</f>
        <v>95.370370370370367</v>
      </c>
      <c r="T108" s="294">
        <f>IFERROR((R108*0.7+S108*0.3)*2,S108*2)</f>
        <v>197.22222222222223</v>
      </c>
      <c r="U108" s="262" t="str">
        <f t="shared" ref="U108" si="67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262"/>
      <c r="W108" s="268"/>
      <c r="X108" s="271"/>
    </row>
    <row r="109" spans="1:24" s="4" customFormat="1" ht="28.5" customHeight="1" thickBot="1" x14ac:dyDescent="0.3">
      <c r="A109" s="296"/>
      <c r="B109" s="44" t="str">
        <f t="shared" si="56"/>
        <v>ГБУЗ АО ГБ ЗАТО Знаменск</v>
      </c>
      <c r="C109" s="285"/>
      <c r="D109" s="19" t="str">
        <f t="shared" si="57"/>
        <v>Паллиативная медицинская помощь</v>
      </c>
      <c r="E109" s="264"/>
      <c r="F109" s="44" t="str">
        <f t="shared" si="1"/>
        <v>амбулаторно на дому выездными патронажными бригадами</v>
      </c>
      <c r="G109" s="262"/>
      <c r="H109" s="44" t="str">
        <f t="shared" si="2"/>
        <v>паллиативная медицинская помощь</v>
      </c>
      <c r="I109" s="262"/>
      <c r="J109" s="44" t="str">
        <f t="shared" si="43"/>
        <v xml:space="preserve">Не применяется </v>
      </c>
      <c r="K109" s="69" t="s">
        <v>40</v>
      </c>
      <c r="L109" s="65" t="s">
        <v>118</v>
      </c>
      <c r="M109" s="66" t="s">
        <v>42</v>
      </c>
      <c r="N109" s="96">
        <v>432</v>
      </c>
      <c r="O109" s="95">
        <v>206</v>
      </c>
      <c r="P109" s="53"/>
      <c r="Q109" s="115">
        <f t="shared" ref="Q109" si="68">IF(AND(N109&lt;&gt;0,M109="объем"),(O109/N109*100)/$Y$2*12,"")</f>
        <v>95.370370370370367</v>
      </c>
      <c r="R109" s="282"/>
      <c r="S109" s="261"/>
      <c r="T109" s="294"/>
      <c r="U109" s="262"/>
      <c r="V109" s="262"/>
      <c r="W109" s="268"/>
      <c r="X109" s="271"/>
    </row>
    <row r="110" spans="1:24" s="4" customFormat="1" ht="30.75" customHeight="1" thickBot="1" x14ac:dyDescent="0.3">
      <c r="A110" s="296"/>
      <c r="B110" s="44" t="str">
        <f t="shared" si="56"/>
        <v>ГБУЗ АО ГБ ЗАТО Знаменск</v>
      </c>
      <c r="C110" s="284" t="s">
        <v>226</v>
      </c>
      <c r="D110" s="19" t="str">
        <f t="shared" si="5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0" s="262" t="s">
        <v>277</v>
      </c>
      <c r="F110" s="44" t="str">
        <f t="shared" si="1"/>
        <v>заключение договоров</v>
      </c>
      <c r="G110" s="262" t="s">
        <v>279</v>
      </c>
      <c r="H110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0" s="262" t="s">
        <v>278</v>
      </c>
      <c r="J110" s="44" t="str">
        <f t="shared" ref="J110:J130" si="69">IF(I110="",J109,I110)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0" s="71" t="s">
        <v>227</v>
      </c>
      <c r="L110" s="70" t="s">
        <v>3</v>
      </c>
      <c r="M110" s="67" t="s">
        <v>5</v>
      </c>
      <c r="N110" s="98">
        <v>100</v>
      </c>
      <c r="O110" s="98">
        <v>100</v>
      </c>
      <c r="P110" s="51">
        <f t="shared" ref="P110" si="70">IF(AND(N110&lt;&gt;0,M110="Кач."),O110/N110*100,"")</f>
        <v>100</v>
      </c>
      <c r="Q110" s="51"/>
      <c r="R110" s="282">
        <f t="shared" ref="R110" si="71">IFERROR(AVERAGE(P110:P111),"")</f>
        <v>100</v>
      </c>
      <c r="S110" s="261">
        <f>AVERAGE(Q110:Q111)</f>
        <v>100</v>
      </c>
      <c r="T110" s="294">
        <f>IFERROR((R110*0.7+S110*0.3)*2,S110*2)</f>
        <v>200</v>
      </c>
      <c r="U110" s="262" t="str">
        <f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90"/>
      <c r="W110" s="268"/>
      <c r="X110" s="271"/>
    </row>
    <row r="111" spans="1:24" s="4" customFormat="1" ht="33" customHeight="1" thickBot="1" x14ac:dyDescent="0.3">
      <c r="A111" s="297"/>
      <c r="B111" s="44" t="str">
        <f t="shared" si="56"/>
        <v>ГБУЗ АО ГБ ЗАТО Знаменск</v>
      </c>
      <c r="C111" s="285"/>
      <c r="D111" s="19" t="str">
        <f t="shared" si="5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1" s="262"/>
      <c r="F111" s="44" t="str">
        <f t="shared" si="1"/>
        <v>заключение договоров</v>
      </c>
      <c r="G111" s="262"/>
      <c r="H11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1" s="262"/>
      <c r="J111" s="44" t="str">
        <f t="shared" si="6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1" s="72" t="s">
        <v>234</v>
      </c>
      <c r="L111" s="70" t="s">
        <v>228</v>
      </c>
      <c r="M111" s="66" t="s">
        <v>42</v>
      </c>
      <c r="N111" s="96">
        <v>23.95</v>
      </c>
      <c r="O111" s="96">
        <v>23.95</v>
      </c>
      <c r="P111" s="53"/>
      <c r="Q111" s="55">
        <f>IF(AND(N111&lt;&gt;0,M111="объем"),(O111/N111*100),"")</f>
        <v>100</v>
      </c>
      <c r="R111" s="282"/>
      <c r="S111" s="261"/>
      <c r="T111" s="294"/>
      <c r="U111" s="262"/>
      <c r="V111" s="290"/>
      <c r="W111" s="269"/>
      <c r="X111" s="272"/>
    </row>
    <row r="112" spans="1:24" s="4" customFormat="1" ht="31.5" customHeight="1" thickBot="1" x14ac:dyDescent="0.3">
      <c r="A112" s="320" t="s">
        <v>24</v>
      </c>
      <c r="B112" s="44" t="str">
        <f t="shared" ref="B112:B171" si="72">IF(A112="",B111,A112)</f>
        <v>ГБУЗ АО Икрянинская РБ</v>
      </c>
      <c r="C112" s="317" t="s">
        <v>119</v>
      </c>
      <c r="D112" s="19" t="str">
        <f t="shared" si="57"/>
        <v>ПМСП, не включенная в базовую программу ОМС</v>
      </c>
      <c r="E112" s="290" t="s">
        <v>137</v>
      </c>
      <c r="F112" s="44" t="str">
        <f t="shared" si="1"/>
        <v>амбулаторно</v>
      </c>
      <c r="G112" s="262" t="s">
        <v>132</v>
      </c>
      <c r="H11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2" s="290" t="s">
        <v>162</v>
      </c>
      <c r="J112" s="44" t="str">
        <f t="shared" si="69"/>
        <v>по профилю дерматовенерология (в части венерологии)</v>
      </c>
      <c r="K112" s="67" t="s">
        <v>128</v>
      </c>
      <c r="L112" s="67" t="s">
        <v>3</v>
      </c>
      <c r="M112" s="67" t="s">
        <v>5</v>
      </c>
      <c r="N112" s="98">
        <v>99</v>
      </c>
      <c r="O112" s="98">
        <v>99</v>
      </c>
      <c r="P112" s="51">
        <f t="shared" ref="P112" si="73">IF(AND(N112&lt;&gt;0,M112="Кач."),O112/N112*100,"")</f>
        <v>100</v>
      </c>
      <c r="Q112" s="51"/>
      <c r="R112" s="282">
        <f>IFERROR(AVERAGE(P112:P114),"")</f>
        <v>100</v>
      </c>
      <c r="S112" s="261">
        <f>AVERAGE(Q112:Q114)</f>
        <v>96.773993808049539</v>
      </c>
      <c r="T112" s="294">
        <f>IFERROR((R112*0.7+S112*0.3)*2,S112*2)</f>
        <v>198.06439628482971</v>
      </c>
      <c r="U112" s="262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62"/>
      <c r="W112" s="267">
        <f>AVERAGE(T112:T143)</f>
        <v>191.61903224703065</v>
      </c>
      <c r="X112" s="270" t="str">
        <f>IF(W112&lt;170,"ГЗ по учреждению не выполнено","")&amp;IF(AND(W112&gt;=170,W112&lt;=200),"ГЗ по учреждению выполнено","")&amp;IF(W112&gt;200,"ГЗ по учреждению перевыполнено","")</f>
        <v>ГЗ по учреждению выполнено</v>
      </c>
    </row>
    <row r="113" spans="1:24" s="4" customFormat="1" ht="43.5" customHeight="1" thickBot="1" x14ac:dyDescent="0.3">
      <c r="A113" s="321"/>
      <c r="B113" s="44" t="str">
        <f t="shared" si="72"/>
        <v>ГБУЗ АО Икрянинская РБ</v>
      </c>
      <c r="C113" s="319"/>
      <c r="D113" s="19" t="str">
        <f t="shared" si="57"/>
        <v>ПМСП, не включенная в базовую программу ОМС</v>
      </c>
      <c r="E113" s="290"/>
      <c r="F113" s="44" t="str">
        <f t="shared" si="1"/>
        <v>амбулаторно</v>
      </c>
      <c r="G113" s="262"/>
      <c r="H11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3" s="290"/>
      <c r="J113" s="44" t="str">
        <f t="shared" si="69"/>
        <v>по профилю дерматовенерология (в части венерологии)</v>
      </c>
      <c r="K113" s="64" t="s">
        <v>40</v>
      </c>
      <c r="L113" s="65" t="s">
        <v>118</v>
      </c>
      <c r="M113" s="66" t="s">
        <v>42</v>
      </c>
      <c r="N113" s="96">
        <v>950</v>
      </c>
      <c r="O113" s="95">
        <v>460</v>
      </c>
      <c r="P113" s="53"/>
      <c r="Q113" s="52">
        <f t="shared" si="60"/>
        <v>96.84210526315789</v>
      </c>
      <c r="R113" s="282"/>
      <c r="S113" s="261"/>
      <c r="T113" s="294"/>
      <c r="U113" s="262"/>
      <c r="V113" s="262"/>
      <c r="W113" s="268"/>
      <c r="X113" s="271"/>
    </row>
    <row r="114" spans="1:24" s="4" customFormat="1" ht="38.25" customHeight="1" thickBot="1" x14ac:dyDescent="0.3">
      <c r="A114" s="321"/>
      <c r="B114" s="44" t="str">
        <f t="shared" si="72"/>
        <v>ГБУЗ АО Икрянинская РБ</v>
      </c>
      <c r="C114" s="319"/>
      <c r="D114" s="19" t="str">
        <f t="shared" si="57"/>
        <v>ПМСП, не включенная в базовую программу ОМС</v>
      </c>
      <c r="E114" s="290"/>
      <c r="F114" s="44" t="str">
        <f t="shared" si="1"/>
        <v>амбулаторно</v>
      </c>
      <c r="G114" s="262"/>
      <c r="H11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4" s="290"/>
      <c r="J114" s="44" t="str">
        <f t="shared" si="69"/>
        <v>по профилю дерматовенерология (в части венерологии)</v>
      </c>
      <c r="K114" s="64" t="s">
        <v>133</v>
      </c>
      <c r="L114" s="65" t="s">
        <v>118</v>
      </c>
      <c r="M114" s="66" t="s">
        <v>42</v>
      </c>
      <c r="N114" s="96">
        <v>850</v>
      </c>
      <c r="O114" s="95">
        <v>411</v>
      </c>
      <c r="P114" s="53"/>
      <c r="Q114" s="52">
        <f t="shared" si="60"/>
        <v>96.705882352941174</v>
      </c>
      <c r="R114" s="282"/>
      <c r="S114" s="261"/>
      <c r="T114" s="294"/>
      <c r="U114" s="262"/>
      <c r="V114" s="262"/>
      <c r="W114" s="268"/>
      <c r="X114" s="271"/>
    </row>
    <row r="115" spans="1:24" s="4" customFormat="1" ht="36" customHeight="1" thickBot="1" x14ac:dyDescent="0.3">
      <c r="A115" s="321"/>
      <c r="B115" s="44" t="str">
        <f t="shared" si="72"/>
        <v>ГБУЗ АО Икрянинская РБ</v>
      </c>
      <c r="C115" s="319"/>
      <c r="D115" s="19" t="str">
        <f t="shared" si="57"/>
        <v>ПМСП, не включенная в базовую программу ОМС</v>
      </c>
      <c r="E115" s="290" t="s">
        <v>137</v>
      </c>
      <c r="F115" s="44" t="str">
        <f t="shared" si="1"/>
        <v>амбулаторно</v>
      </c>
      <c r="G115" s="262" t="s">
        <v>140</v>
      </c>
      <c r="H11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5" s="290" t="s">
        <v>139</v>
      </c>
      <c r="J115" s="44" t="str">
        <f t="shared" si="69"/>
        <v>по профилю Фтизиатрия</v>
      </c>
      <c r="K115" s="68" t="s">
        <v>128</v>
      </c>
      <c r="L115" s="67" t="s">
        <v>3</v>
      </c>
      <c r="M115" s="67" t="s">
        <v>5</v>
      </c>
      <c r="N115" s="98">
        <v>99</v>
      </c>
      <c r="O115" s="98">
        <v>99</v>
      </c>
      <c r="P115" s="51">
        <f t="shared" ref="P115" si="74">IF(AND(N115&lt;&gt;0,M115="Кач."),O115/N115*100,"")</f>
        <v>100</v>
      </c>
      <c r="Q115" s="51"/>
      <c r="R115" s="282">
        <f>IFERROR(AVERAGE(P115:P117),"")</f>
        <v>100</v>
      </c>
      <c r="S115" s="261">
        <f>AVERAGE(Q115:Q117)</f>
        <v>98.769938650306756</v>
      </c>
      <c r="T115" s="294">
        <f>IFERROR((R115*0.7+S115*0.3)*2,S115*2)</f>
        <v>199.26196319018405</v>
      </c>
      <c r="U115" s="262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62"/>
      <c r="W115" s="268"/>
      <c r="X115" s="271"/>
    </row>
    <row r="116" spans="1:24" s="4" customFormat="1" ht="35.25" customHeight="1" thickBot="1" x14ac:dyDescent="0.3">
      <c r="A116" s="321"/>
      <c r="B116" s="44" t="str">
        <f t="shared" si="72"/>
        <v>ГБУЗ АО Икрянинская РБ</v>
      </c>
      <c r="C116" s="319"/>
      <c r="D116" s="19" t="str">
        <f t="shared" si="57"/>
        <v>ПМСП, не включенная в базовую программу ОМС</v>
      </c>
      <c r="E116" s="290"/>
      <c r="F116" s="44" t="str">
        <f t="shared" si="1"/>
        <v>амбулаторно</v>
      </c>
      <c r="G116" s="262"/>
      <c r="H11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6" s="290"/>
      <c r="J116" s="44" t="str">
        <f t="shared" si="69"/>
        <v>по профилю Фтизиатрия</v>
      </c>
      <c r="K116" s="69" t="s">
        <v>40</v>
      </c>
      <c r="L116" s="65" t="s">
        <v>118</v>
      </c>
      <c r="M116" s="66" t="s">
        <v>42</v>
      </c>
      <c r="N116" s="96">
        <v>6520</v>
      </c>
      <c r="O116" s="162">
        <v>3245</v>
      </c>
      <c r="P116" s="53"/>
      <c r="Q116" s="52">
        <f t="shared" si="60"/>
        <v>99.539877300613497</v>
      </c>
      <c r="R116" s="282"/>
      <c r="S116" s="261"/>
      <c r="T116" s="294"/>
      <c r="U116" s="262"/>
      <c r="V116" s="262"/>
      <c r="W116" s="268"/>
      <c r="X116" s="271"/>
    </row>
    <row r="117" spans="1:24" s="4" customFormat="1" ht="34.5" customHeight="1" thickBot="1" x14ac:dyDescent="0.3">
      <c r="A117" s="321"/>
      <c r="B117" s="44" t="str">
        <f t="shared" si="72"/>
        <v>ГБУЗ АО Икрянинская РБ</v>
      </c>
      <c r="C117" s="319"/>
      <c r="D117" s="19" t="str">
        <f t="shared" si="57"/>
        <v>ПМСП, не включенная в базовую программу ОМС</v>
      </c>
      <c r="E117" s="290"/>
      <c r="F117" s="44" t="str">
        <f t="shared" si="1"/>
        <v>амбулаторно</v>
      </c>
      <c r="G117" s="262"/>
      <c r="H11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7" s="290"/>
      <c r="J117" s="44" t="str">
        <f t="shared" si="69"/>
        <v>по профилю Фтизиатрия</v>
      </c>
      <c r="K117" s="69" t="s">
        <v>133</v>
      </c>
      <c r="L117" s="65" t="s">
        <v>118</v>
      </c>
      <c r="M117" s="66" t="s">
        <v>42</v>
      </c>
      <c r="N117" s="162">
        <v>1500</v>
      </c>
      <c r="O117" s="96">
        <v>735</v>
      </c>
      <c r="P117" s="53"/>
      <c r="Q117" s="52">
        <f t="shared" si="60"/>
        <v>98</v>
      </c>
      <c r="R117" s="282"/>
      <c r="S117" s="261"/>
      <c r="T117" s="294"/>
      <c r="U117" s="262"/>
      <c r="V117" s="262"/>
      <c r="W117" s="268"/>
      <c r="X117" s="271"/>
    </row>
    <row r="118" spans="1:24" s="4" customFormat="1" ht="39.75" customHeight="1" thickBot="1" x14ac:dyDescent="0.3">
      <c r="A118" s="321"/>
      <c r="B118" s="44" t="str">
        <f t="shared" si="72"/>
        <v>ГБУЗ АО Икрянинская РБ</v>
      </c>
      <c r="C118" s="319"/>
      <c r="D118" s="19" t="str">
        <f t="shared" si="57"/>
        <v>ПМСП, не включенная в базовую программу ОМС</v>
      </c>
      <c r="E118" s="290" t="s">
        <v>137</v>
      </c>
      <c r="F118" s="44" t="str">
        <f t="shared" ref="F118:F181" si="75">IF(E118="",F117,E118)</f>
        <v>амбулаторно</v>
      </c>
      <c r="G118" s="262" t="s">
        <v>161</v>
      </c>
      <c r="H118" s="44" t="str">
        <f t="shared" ref="H118:H181" si="76">IF(G118="",H117,G118)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8" s="290" t="s">
        <v>267</v>
      </c>
      <c r="J118" s="44" t="str">
        <f t="shared" si="69"/>
        <v>по профилю психиатрия-наркология</v>
      </c>
      <c r="K118" s="68" t="s">
        <v>128</v>
      </c>
      <c r="L118" s="67" t="s">
        <v>3</v>
      </c>
      <c r="M118" s="67" t="s">
        <v>5</v>
      </c>
      <c r="N118" s="98">
        <v>99</v>
      </c>
      <c r="O118" s="98">
        <v>99</v>
      </c>
      <c r="P118" s="51">
        <f t="shared" ref="P118" si="77">IF(AND(N118&lt;&gt;0,M118="Кач."),O118/N118*100,"")</f>
        <v>100</v>
      </c>
      <c r="Q118" s="51"/>
      <c r="R118" s="282">
        <f>IFERROR(AVERAGE(P118:P120),"")</f>
        <v>100</v>
      </c>
      <c r="S118" s="261">
        <f>AVERAGE(Q118:Q120)</f>
        <v>98.799999999999983</v>
      </c>
      <c r="T118" s="294">
        <f>IFERROR((R118*0.7+S118*0.3)*2,S118*2)</f>
        <v>199.27999999999997</v>
      </c>
      <c r="U118" s="262" t="str">
        <f>IF(T118&lt;170,"ГЗ по услуге (работе) НЕ выполнено","")&amp;IF(AND(T118&gt;=170,T118&lt;=200),"ГЗ по услуге (работе) выполнено","")&amp;IF(T118&gt;200,"ГЗ по услуге (работе) ПЕРЕвыполнено","")</f>
        <v>ГЗ по услуге (работе) выполнено</v>
      </c>
      <c r="V118" s="262"/>
      <c r="W118" s="268"/>
      <c r="X118" s="271"/>
    </row>
    <row r="119" spans="1:24" s="4" customFormat="1" ht="31.5" customHeight="1" thickBot="1" x14ac:dyDescent="0.3">
      <c r="A119" s="321"/>
      <c r="B119" s="44" t="str">
        <f t="shared" si="72"/>
        <v>ГБУЗ АО Икрянинская РБ</v>
      </c>
      <c r="C119" s="319"/>
      <c r="D119" s="19" t="str">
        <f t="shared" si="57"/>
        <v>ПМСП, не включенная в базовую программу ОМС</v>
      </c>
      <c r="E119" s="290"/>
      <c r="F119" s="44" t="str">
        <f t="shared" si="75"/>
        <v>амбулаторно</v>
      </c>
      <c r="G119" s="262"/>
      <c r="H119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9" s="290"/>
      <c r="J119" s="44" t="str">
        <f t="shared" si="69"/>
        <v>по профилю психиатрия-наркология</v>
      </c>
      <c r="K119" s="69" t="s">
        <v>40</v>
      </c>
      <c r="L119" s="65" t="s">
        <v>118</v>
      </c>
      <c r="M119" s="66" t="s">
        <v>42</v>
      </c>
      <c r="N119" s="96">
        <v>5000</v>
      </c>
      <c r="O119" s="162">
        <v>2470</v>
      </c>
      <c r="P119" s="53"/>
      <c r="Q119" s="52">
        <f t="shared" ref="Q119:Q123" si="78">IF(AND(N119&lt;&gt;0,M119="объем"),(O119/N119*100)/$Y$2*12,"")</f>
        <v>98.799999999999983</v>
      </c>
      <c r="R119" s="282"/>
      <c r="S119" s="261"/>
      <c r="T119" s="294"/>
      <c r="U119" s="262"/>
      <c r="V119" s="262"/>
      <c r="W119" s="268"/>
      <c r="X119" s="271"/>
    </row>
    <row r="120" spans="1:24" s="4" customFormat="1" ht="33" customHeight="1" thickBot="1" x14ac:dyDescent="0.3">
      <c r="A120" s="321"/>
      <c r="B120" s="44" t="str">
        <f t="shared" si="72"/>
        <v>ГБУЗ АО Икрянинская РБ</v>
      </c>
      <c r="C120" s="319"/>
      <c r="D120" s="19" t="str">
        <f t="shared" si="57"/>
        <v>ПМСП, не включенная в базовую программу ОМС</v>
      </c>
      <c r="E120" s="290"/>
      <c r="F120" s="44" t="str">
        <f t="shared" si="75"/>
        <v>амбулаторно</v>
      </c>
      <c r="G120" s="262"/>
      <c r="H120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0" s="290"/>
      <c r="J120" s="44" t="str">
        <f t="shared" si="69"/>
        <v>по профилю психиатрия-наркология</v>
      </c>
      <c r="K120" s="69" t="s">
        <v>133</v>
      </c>
      <c r="L120" s="65" t="s">
        <v>118</v>
      </c>
      <c r="M120" s="66" t="s">
        <v>42</v>
      </c>
      <c r="N120" s="96">
        <v>1500</v>
      </c>
      <c r="O120" s="96">
        <v>741</v>
      </c>
      <c r="P120" s="53"/>
      <c r="Q120" s="52">
        <f t="shared" si="78"/>
        <v>98.799999999999983</v>
      </c>
      <c r="R120" s="282"/>
      <c r="S120" s="261"/>
      <c r="T120" s="294"/>
      <c r="U120" s="262"/>
      <c r="V120" s="262"/>
      <c r="W120" s="268"/>
      <c r="X120" s="271"/>
    </row>
    <row r="121" spans="1:24" s="4" customFormat="1" ht="34.5" customHeight="1" thickBot="1" x14ac:dyDescent="0.3">
      <c r="A121" s="321"/>
      <c r="B121" s="44" t="str">
        <f t="shared" si="72"/>
        <v>ГБУЗ АО Икрянинская РБ</v>
      </c>
      <c r="C121" s="319"/>
      <c r="D121" s="19" t="str">
        <f t="shared" si="57"/>
        <v>ПМСП, не включенная в базовую программу ОМС</v>
      </c>
      <c r="E121" s="262" t="s">
        <v>142</v>
      </c>
      <c r="F121" s="44" t="str">
        <f t="shared" si="75"/>
        <v>Дневной стационар</v>
      </c>
      <c r="G121" s="290" t="s">
        <v>161</v>
      </c>
      <c r="H121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1" s="262" t="s">
        <v>267</v>
      </c>
      <c r="J121" s="44" t="str">
        <f t="shared" si="69"/>
        <v>по профилю психиатрия-наркология</v>
      </c>
      <c r="K121" s="67" t="s">
        <v>128</v>
      </c>
      <c r="L121" s="67" t="s">
        <v>3</v>
      </c>
      <c r="M121" s="67" t="s">
        <v>5</v>
      </c>
      <c r="N121" s="98">
        <v>99</v>
      </c>
      <c r="O121" s="98">
        <v>99</v>
      </c>
      <c r="P121" s="51">
        <f t="shared" ref="P121" si="79">IF(AND(N121&lt;&gt;0,M121="Кач."),O121/N121*100,"")</f>
        <v>100</v>
      </c>
      <c r="Q121" s="51" t="str">
        <f t="shared" si="78"/>
        <v/>
      </c>
      <c r="R121" s="282">
        <f>IFERROR(AVERAGE(P121:P122),"")</f>
        <v>100</v>
      </c>
      <c r="S121" s="261">
        <f>AVERAGE(Q121:Q122)</f>
        <v>100</v>
      </c>
      <c r="T121" s="294">
        <f>IFERROR((R121*0.7+S121*0.3)*2,S121*2)</f>
        <v>200</v>
      </c>
      <c r="U121" s="262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63"/>
      <c r="W121" s="268"/>
      <c r="X121" s="271"/>
    </row>
    <row r="122" spans="1:24" s="4" customFormat="1" ht="31.5" customHeight="1" thickBot="1" x14ac:dyDescent="0.3">
      <c r="A122" s="321"/>
      <c r="B122" s="44" t="str">
        <f t="shared" si="72"/>
        <v>ГБУЗ АО Икрянинская РБ</v>
      </c>
      <c r="C122" s="319"/>
      <c r="D122" s="19" t="str">
        <f t="shared" si="57"/>
        <v>ПМСП, не включенная в базовую программу ОМС</v>
      </c>
      <c r="E122" s="262"/>
      <c r="F122" s="44" t="str">
        <f t="shared" si="75"/>
        <v>Дневной стационар</v>
      </c>
      <c r="G122" s="290"/>
      <c r="H122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62"/>
      <c r="J122" s="44" t="str">
        <f t="shared" si="69"/>
        <v>по профилю психиатрия-наркология</v>
      </c>
      <c r="K122" s="69" t="s">
        <v>144</v>
      </c>
      <c r="L122" s="70" t="s">
        <v>145</v>
      </c>
      <c r="M122" s="66" t="s">
        <v>42</v>
      </c>
      <c r="N122" s="96">
        <v>48</v>
      </c>
      <c r="O122" s="96">
        <v>24</v>
      </c>
      <c r="P122" s="53"/>
      <c r="Q122" s="52">
        <f t="shared" si="78"/>
        <v>100</v>
      </c>
      <c r="R122" s="282"/>
      <c r="S122" s="261"/>
      <c r="T122" s="294"/>
      <c r="U122" s="262"/>
      <c r="V122" s="264"/>
      <c r="W122" s="268"/>
      <c r="X122" s="271"/>
    </row>
    <row r="123" spans="1:24" s="4" customFormat="1" ht="28.5" customHeight="1" thickBot="1" x14ac:dyDescent="0.3">
      <c r="A123" s="321"/>
      <c r="B123" s="44" t="str">
        <f t="shared" si="72"/>
        <v>ГБУЗ АО Икрянинская РБ</v>
      </c>
      <c r="C123" s="319"/>
      <c r="D123" s="19" t="str">
        <f t="shared" si="57"/>
        <v>ПМСП, не включенная в базовую программу ОМС</v>
      </c>
      <c r="E123" s="263" t="s">
        <v>137</v>
      </c>
      <c r="F123" s="44" t="str">
        <f t="shared" si="75"/>
        <v>амбулаторно</v>
      </c>
      <c r="G123" s="275" t="s">
        <v>39</v>
      </c>
      <c r="H123" s="44" t="str">
        <f t="shared" si="76"/>
        <v>Первичная медико-санитарная помощь, в части диагностики и лечения</v>
      </c>
      <c r="I123" s="263" t="s">
        <v>242</v>
      </c>
      <c r="J123" s="44" t="str">
        <f t="shared" si="69"/>
        <v>Вакцинация</v>
      </c>
      <c r="K123" s="67" t="s">
        <v>128</v>
      </c>
      <c r="L123" s="67" t="s">
        <v>3</v>
      </c>
      <c r="M123" s="67" t="s">
        <v>5</v>
      </c>
      <c r="N123" s="98">
        <v>99</v>
      </c>
      <c r="O123" s="98">
        <v>99</v>
      </c>
      <c r="P123" s="116">
        <f t="shared" ref="P123" si="80">IF(AND(N123&lt;&gt;0,M123="Кач."),O123/N123*100,"")</f>
        <v>100</v>
      </c>
      <c r="Q123" s="116" t="str">
        <f t="shared" si="78"/>
        <v/>
      </c>
      <c r="R123" s="282">
        <f>IFERROR(AVERAGE(P123:P124),"")</f>
        <v>100</v>
      </c>
      <c r="S123" s="261">
        <f>AVERAGE(Q123:Q124)</f>
        <v>95.042735042735032</v>
      </c>
      <c r="T123" s="294">
        <f>IFERROR((R123*0.7+S123*0.3)*2,S123*2)</f>
        <v>197.02564102564102</v>
      </c>
      <c r="U123" s="262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63"/>
      <c r="W123" s="268"/>
      <c r="X123" s="271"/>
    </row>
    <row r="124" spans="1:24" s="4" customFormat="1" ht="30" customHeight="1" thickBot="1" x14ac:dyDescent="0.3">
      <c r="A124" s="321"/>
      <c r="B124" s="44" t="str">
        <f t="shared" si="72"/>
        <v>ГБУЗ АО Икрянинская РБ</v>
      </c>
      <c r="C124" s="318"/>
      <c r="D124" s="19" t="str">
        <f t="shared" si="57"/>
        <v>ПМСП, не включенная в базовую программу ОМС</v>
      </c>
      <c r="E124" s="264"/>
      <c r="F124" s="44" t="str">
        <f t="shared" si="75"/>
        <v>амбулаторно</v>
      </c>
      <c r="G124" s="277"/>
      <c r="H124" s="44" t="str">
        <f t="shared" si="76"/>
        <v>Первичная медико-санитарная помощь, в части диагностики и лечения</v>
      </c>
      <c r="I124" s="264"/>
      <c r="J124" s="44" t="str">
        <f t="shared" si="69"/>
        <v>Вакцинация</v>
      </c>
      <c r="K124" s="69" t="s">
        <v>40</v>
      </c>
      <c r="L124" s="70" t="s">
        <v>145</v>
      </c>
      <c r="M124" s="66" t="s">
        <v>42</v>
      </c>
      <c r="N124" s="96">
        <v>585</v>
      </c>
      <c r="O124" s="96">
        <v>278</v>
      </c>
      <c r="P124" s="53"/>
      <c r="Q124" s="115">
        <f t="shared" ref="Q124:Q125" si="81">IF(AND(N124&lt;&gt;0,M124="объем"),(O124/N124*100)/$Y$2*12,"")</f>
        <v>95.042735042735032</v>
      </c>
      <c r="R124" s="282"/>
      <c r="S124" s="261"/>
      <c r="T124" s="294"/>
      <c r="U124" s="262"/>
      <c r="V124" s="264"/>
      <c r="W124" s="268"/>
      <c r="X124" s="271"/>
    </row>
    <row r="125" spans="1:24" s="4" customFormat="1" ht="33" customHeight="1" thickBot="1" x14ac:dyDescent="0.3">
      <c r="A125" s="321"/>
      <c r="B125" s="44" t="str">
        <f t="shared" si="72"/>
        <v>ГБУЗ АО Икрянинская РБ</v>
      </c>
      <c r="C125" s="284" t="s">
        <v>71</v>
      </c>
      <c r="D125" s="19" t="str">
        <f t="shared" si="57"/>
        <v>Паллиативная медицинская помощь</v>
      </c>
      <c r="E125" s="262" t="s">
        <v>138</v>
      </c>
      <c r="F125" s="44" t="str">
        <f t="shared" si="75"/>
        <v>стационар</v>
      </c>
      <c r="G125" s="262" t="s">
        <v>43</v>
      </c>
      <c r="H125" s="44" t="str">
        <f t="shared" si="76"/>
        <v>паллиативная медицинская помощь</v>
      </c>
      <c r="I125" s="262" t="s">
        <v>143</v>
      </c>
      <c r="J125" s="44" t="str">
        <f t="shared" si="69"/>
        <v xml:space="preserve">Не применяется </v>
      </c>
      <c r="K125" s="67" t="s">
        <v>128</v>
      </c>
      <c r="L125" s="67" t="s">
        <v>3</v>
      </c>
      <c r="M125" s="67" t="s">
        <v>5</v>
      </c>
      <c r="N125" s="98">
        <v>99</v>
      </c>
      <c r="O125" s="98">
        <v>99</v>
      </c>
      <c r="P125" s="51">
        <f>IF(AND(N125&lt;&gt;0,M125="Кач."),O125/N125*100,"")</f>
        <v>100</v>
      </c>
      <c r="Q125" s="51" t="str">
        <f t="shared" si="81"/>
        <v/>
      </c>
      <c r="R125" s="282">
        <f>IFERROR(AVERAGE(P125:P126),"")</f>
        <v>100</v>
      </c>
      <c r="S125" s="261">
        <f>AVERAGE(Q125:Q126)</f>
        <v>96.281179138321988</v>
      </c>
      <c r="T125" s="294">
        <f>IFERROR((R125*0.7+S125*0.3)*2,S125*2)</f>
        <v>197.76870748299319</v>
      </c>
      <c r="U125" s="262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358"/>
      <c r="W125" s="268"/>
      <c r="X125" s="271"/>
    </row>
    <row r="126" spans="1:24" s="4" customFormat="1" ht="38.25" customHeight="1" thickBot="1" x14ac:dyDescent="0.3">
      <c r="A126" s="321"/>
      <c r="B126" s="44" t="str">
        <f t="shared" si="72"/>
        <v>ГБУЗ АО Икрянинская РБ</v>
      </c>
      <c r="C126" s="306"/>
      <c r="D126" s="19" t="str">
        <f t="shared" si="57"/>
        <v>Паллиативная медицинская помощь</v>
      </c>
      <c r="E126" s="262"/>
      <c r="F126" s="44" t="str">
        <f t="shared" si="75"/>
        <v>стационар</v>
      </c>
      <c r="G126" s="262"/>
      <c r="H126" s="44" t="str">
        <f t="shared" si="76"/>
        <v>паллиативная медицинская помощь</v>
      </c>
      <c r="I126" s="262"/>
      <c r="J126" s="44" t="str">
        <f t="shared" si="69"/>
        <v xml:space="preserve">Не применяется </v>
      </c>
      <c r="K126" s="69" t="s">
        <v>134</v>
      </c>
      <c r="L126" s="65" t="s">
        <v>135</v>
      </c>
      <c r="M126" s="66" t="s">
        <v>42</v>
      </c>
      <c r="N126" s="139">
        <v>8820</v>
      </c>
      <c r="O126" s="139">
        <v>4246</v>
      </c>
      <c r="P126" s="53"/>
      <c r="Q126" s="52">
        <f>IF(AND(N126&lt;&gt;0,M126="объем"),(O126/N126*100)/$Y$2*12,"")</f>
        <v>96.281179138321988</v>
      </c>
      <c r="R126" s="282"/>
      <c r="S126" s="261"/>
      <c r="T126" s="294"/>
      <c r="U126" s="262"/>
      <c r="V126" s="360"/>
      <c r="W126" s="268"/>
      <c r="X126" s="271"/>
    </row>
    <row r="127" spans="1:24" s="4" customFormat="1" ht="38.25" customHeight="1" thickBot="1" x14ac:dyDescent="0.3">
      <c r="A127" s="321"/>
      <c r="B127" s="44" t="str">
        <f t="shared" si="72"/>
        <v>ГБУЗ АО Икрянинская РБ</v>
      </c>
      <c r="C127" s="306"/>
      <c r="D127" s="19" t="str">
        <f t="shared" si="57"/>
        <v>Паллиативная медицинская помощь</v>
      </c>
      <c r="E127" s="263" t="s">
        <v>282</v>
      </c>
      <c r="F127" s="44" t="str">
        <f t="shared" si="75"/>
        <v xml:space="preserve">амбулаторно </v>
      </c>
      <c r="G127" s="263" t="s">
        <v>43</v>
      </c>
      <c r="H127" s="44" t="str">
        <f t="shared" si="76"/>
        <v>паллиативная медицинская помощь</v>
      </c>
      <c r="I127" s="263" t="s">
        <v>143</v>
      </c>
      <c r="J127" s="44" t="str">
        <f t="shared" si="69"/>
        <v xml:space="preserve">Не применяется </v>
      </c>
      <c r="K127" s="68" t="s">
        <v>128</v>
      </c>
      <c r="L127" s="67" t="s">
        <v>3</v>
      </c>
      <c r="M127" s="67" t="s">
        <v>5</v>
      </c>
      <c r="N127" s="98">
        <v>99</v>
      </c>
      <c r="O127" s="98">
        <v>99</v>
      </c>
      <c r="P127" s="51">
        <f>IF(AND(N127&lt;&gt;0,M127="Кач."),O127/N127*100,"")</f>
        <v>100</v>
      </c>
      <c r="Q127" s="51"/>
      <c r="R127" s="282">
        <f>IFERROR(AVERAGE(P127:P128),"")</f>
        <v>100</v>
      </c>
      <c r="S127" s="261">
        <f>AVERAGE(Q127:Q128)</f>
        <v>95.400340715502551</v>
      </c>
      <c r="T127" s="294">
        <f>IFERROR((R127*0.7+S127*0.3)*2,S127*2)</f>
        <v>197.24020442930151</v>
      </c>
      <c r="U127" s="262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58"/>
      <c r="W127" s="268"/>
      <c r="X127" s="271"/>
    </row>
    <row r="128" spans="1:24" s="4" customFormat="1" ht="36" customHeight="1" thickBot="1" x14ac:dyDescent="0.3">
      <c r="A128" s="321"/>
      <c r="B128" s="44" t="str">
        <f t="shared" si="72"/>
        <v>ГБУЗ АО Икрянинская РБ</v>
      </c>
      <c r="C128" s="306"/>
      <c r="D128" s="19" t="str">
        <f t="shared" si="57"/>
        <v>Паллиативная медицинская помощь</v>
      </c>
      <c r="E128" s="264"/>
      <c r="F128" s="44" t="str">
        <f t="shared" si="75"/>
        <v xml:space="preserve">амбулаторно </v>
      </c>
      <c r="G128" s="264"/>
      <c r="H128" s="44" t="str">
        <f t="shared" si="76"/>
        <v>паллиативная медицинская помощь</v>
      </c>
      <c r="I128" s="264"/>
      <c r="J128" s="44" t="str">
        <f t="shared" si="69"/>
        <v xml:space="preserve">Не применяется </v>
      </c>
      <c r="K128" s="69" t="s">
        <v>40</v>
      </c>
      <c r="L128" s="65" t="s">
        <v>118</v>
      </c>
      <c r="M128" s="66" t="s">
        <v>42</v>
      </c>
      <c r="N128" s="96">
        <v>587</v>
      </c>
      <c r="O128" s="96">
        <v>280</v>
      </c>
      <c r="P128" s="53"/>
      <c r="Q128" s="52">
        <f>IF(AND(N128&lt;&gt;0,M128="объем"),(O128/N128*100)/$Y$2*12,"")</f>
        <v>95.400340715502551</v>
      </c>
      <c r="R128" s="282"/>
      <c r="S128" s="261"/>
      <c r="T128" s="294"/>
      <c r="U128" s="262"/>
      <c r="V128" s="360"/>
      <c r="W128" s="268"/>
      <c r="X128" s="271"/>
    </row>
    <row r="129" spans="1:24" s="4" customFormat="1" ht="31.5" customHeight="1" thickBot="1" x14ac:dyDescent="0.3">
      <c r="A129" s="321"/>
      <c r="B129" s="44" t="str">
        <f t="shared" si="72"/>
        <v>ГБУЗ АО Икрянинская РБ</v>
      </c>
      <c r="C129" s="306"/>
      <c r="D129" s="19" t="str">
        <f t="shared" si="57"/>
        <v>Паллиативная медицинская помощь</v>
      </c>
      <c r="E129" s="263" t="s">
        <v>243</v>
      </c>
      <c r="F129" s="44" t="str">
        <f t="shared" si="75"/>
        <v>амбулаторно на дому выездными патронажными бригадами</v>
      </c>
      <c r="G129" s="263" t="s">
        <v>43</v>
      </c>
      <c r="H129" s="44" t="str">
        <f t="shared" si="76"/>
        <v>паллиативная медицинская помощь</v>
      </c>
      <c r="I129" s="263" t="s">
        <v>143</v>
      </c>
      <c r="J129" s="44" t="str">
        <f t="shared" si="69"/>
        <v xml:space="preserve">Не применяется </v>
      </c>
      <c r="K129" s="68" t="s">
        <v>128</v>
      </c>
      <c r="L129" s="67" t="s">
        <v>3</v>
      </c>
      <c r="M129" s="67" t="s">
        <v>5</v>
      </c>
      <c r="N129" s="98">
        <v>99</v>
      </c>
      <c r="O129" s="98">
        <v>99</v>
      </c>
      <c r="P129" s="116">
        <f>IF(AND(N129&lt;&gt;0,M129="Кач."),O129/N129*100,"")</f>
        <v>100</v>
      </c>
      <c r="Q129" s="116"/>
      <c r="R129" s="282">
        <f>IFERROR(AVERAGE(P129:P130),"")</f>
        <v>100</v>
      </c>
      <c r="S129" s="261">
        <f>AVERAGE(Q129:Q130)</f>
        <v>101.62601626016261</v>
      </c>
      <c r="T129" s="294">
        <f>IFERROR((R129*0.7+S129*0.3)*2,S129*2)</f>
        <v>200.97560975609758</v>
      </c>
      <c r="U129" s="262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ПЕРЕвыполнено</v>
      </c>
      <c r="V129" s="358"/>
      <c r="W129" s="268"/>
      <c r="X129" s="271"/>
    </row>
    <row r="130" spans="1:24" s="4" customFormat="1" ht="33" customHeight="1" thickBot="1" x14ac:dyDescent="0.3">
      <c r="A130" s="321"/>
      <c r="B130" s="44" t="str">
        <f t="shared" si="72"/>
        <v>ГБУЗ АО Икрянинская РБ</v>
      </c>
      <c r="C130" s="285"/>
      <c r="D130" s="19" t="str">
        <f t="shared" si="57"/>
        <v>Паллиативная медицинская помощь</v>
      </c>
      <c r="E130" s="303"/>
      <c r="F130" s="44" t="str">
        <f t="shared" si="75"/>
        <v>амбулаторно на дому выездными патронажными бригадами</v>
      </c>
      <c r="G130" s="264"/>
      <c r="H130" s="44" t="str">
        <f t="shared" si="76"/>
        <v>паллиативная медицинская помощь</v>
      </c>
      <c r="I130" s="264"/>
      <c r="J130" s="44" t="str">
        <f t="shared" si="69"/>
        <v xml:space="preserve">Не применяется </v>
      </c>
      <c r="K130" s="69" t="s">
        <v>40</v>
      </c>
      <c r="L130" s="65" t="s">
        <v>118</v>
      </c>
      <c r="M130" s="66" t="s">
        <v>42</v>
      </c>
      <c r="N130" s="96">
        <v>738</v>
      </c>
      <c r="O130" s="96">
        <v>375</v>
      </c>
      <c r="P130" s="53"/>
      <c r="Q130" s="115">
        <f>IF(AND(N130&lt;&gt;0,M130="объем"),(O130/N130*100)/$Y$2*12,"")</f>
        <v>101.62601626016261</v>
      </c>
      <c r="R130" s="282"/>
      <c r="S130" s="261"/>
      <c r="T130" s="294"/>
      <c r="U130" s="262"/>
      <c r="V130" s="360"/>
      <c r="W130" s="268"/>
      <c r="X130" s="271"/>
    </row>
    <row r="131" spans="1:24" s="4" customFormat="1" ht="28.5" customHeight="1" thickBot="1" x14ac:dyDescent="0.3">
      <c r="A131" s="321"/>
      <c r="B131" s="44" t="str">
        <f t="shared" si="72"/>
        <v>ГБУЗ АО Икрянинская РБ</v>
      </c>
      <c r="C131" s="289" t="s">
        <v>188</v>
      </c>
      <c r="D131" s="19" t="str">
        <f t="shared" si="57"/>
        <v>Медицинское освидетельствование на состояние опьянения (алкогольного, наркотического или иного токсического)</v>
      </c>
      <c r="E131" s="290" t="s">
        <v>47</v>
      </c>
      <c r="F131" s="44" t="str">
        <f t="shared" si="75"/>
        <v>Не предусмотрено</v>
      </c>
      <c r="G131" s="290" t="s">
        <v>47</v>
      </c>
      <c r="H131" s="44" t="str">
        <f t="shared" si="76"/>
        <v>Не предусмотрено</v>
      </c>
      <c r="I131" s="290" t="s">
        <v>47</v>
      </c>
      <c r="J131" s="44" t="str">
        <f>IF(I131="",#REF!,I131)</f>
        <v>Не предусмотрено</v>
      </c>
      <c r="K131" s="68" t="s">
        <v>57</v>
      </c>
      <c r="L131" s="67" t="s">
        <v>57</v>
      </c>
      <c r="M131" s="68"/>
      <c r="N131" s="98"/>
      <c r="O131" s="98"/>
      <c r="P131" s="51" t="str">
        <f t="shared" ref="P131" si="82">IF(AND(N131&lt;&gt;0,M131="Кач."),O131/N131*100,"")</f>
        <v/>
      </c>
      <c r="Q131" s="51"/>
      <c r="R131" s="372" t="str">
        <f>IFERROR(AVERAGE(P131:P132),"")</f>
        <v/>
      </c>
      <c r="S131" s="371">
        <f>AVERAGE(Q131:Q132)</f>
        <v>48.51330203442879</v>
      </c>
      <c r="T131" s="294">
        <f>IFERROR((R131*0.7+S131*0.3)*2,S131*2)</f>
        <v>97.02660406885758</v>
      </c>
      <c r="U131" s="262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НЕ выполнено</v>
      </c>
      <c r="V131" s="262"/>
      <c r="W131" s="268"/>
      <c r="X131" s="271"/>
    </row>
    <row r="132" spans="1:24" s="4" customFormat="1" ht="28.5" customHeight="1" thickBot="1" x14ac:dyDescent="0.3">
      <c r="A132" s="321"/>
      <c r="B132" s="44" t="str">
        <f t="shared" si="72"/>
        <v>ГБУЗ АО Икрянинская РБ</v>
      </c>
      <c r="C132" s="289"/>
      <c r="D132" s="19" t="str">
        <f t="shared" si="57"/>
        <v>Медицинское освидетельствование на состояние опьянения (алкогольного, наркотического или иного токсического)</v>
      </c>
      <c r="E132" s="290"/>
      <c r="F132" s="44" t="str">
        <f t="shared" si="75"/>
        <v>Не предусмотрено</v>
      </c>
      <c r="G132" s="290"/>
      <c r="H132" s="44" t="str">
        <f t="shared" si="76"/>
        <v>Не предусмотрено</v>
      </c>
      <c r="I132" s="290"/>
      <c r="J132" s="44" t="str">
        <f t="shared" ref="J132:J161" si="83">IF(I132="",J131,I132)</f>
        <v>Не предусмотрено</v>
      </c>
      <c r="K132" s="69" t="s">
        <v>189</v>
      </c>
      <c r="L132" s="70" t="s">
        <v>58</v>
      </c>
      <c r="M132" s="66" t="s">
        <v>42</v>
      </c>
      <c r="N132" s="96">
        <v>639</v>
      </c>
      <c r="O132" s="96">
        <v>155</v>
      </c>
      <c r="P132" s="53"/>
      <c r="Q132" s="52">
        <f t="shared" ref="Q132" si="84">IF(AND(N132&lt;&gt;0,M132="объем"),(O132/N132*100)/$Y$2*12,"")</f>
        <v>48.51330203442879</v>
      </c>
      <c r="R132" s="372"/>
      <c r="S132" s="371"/>
      <c r="T132" s="294"/>
      <c r="U132" s="262"/>
      <c r="V132" s="262"/>
      <c r="W132" s="268"/>
      <c r="X132" s="271"/>
    </row>
    <row r="133" spans="1:24" s="4" customFormat="1" ht="33" customHeight="1" thickBot="1" x14ac:dyDescent="0.3">
      <c r="A133" s="321"/>
      <c r="B133" s="44" t="str">
        <f t="shared" si="72"/>
        <v>ГБУЗ АО Икрянинская РБ</v>
      </c>
      <c r="C133" s="289" t="s">
        <v>136</v>
      </c>
      <c r="D133" s="19" t="str">
        <f t="shared" si="57"/>
        <v>Медицинская помощь в экстренной форме незастрахованным гражданам в системе обязательного медицинского страхования</v>
      </c>
      <c r="E133" s="263" t="s">
        <v>137</v>
      </c>
      <c r="F133" s="44" t="str">
        <f t="shared" si="75"/>
        <v>амбулаторно</v>
      </c>
      <c r="G133" s="262" t="s">
        <v>136</v>
      </c>
      <c r="H133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33" s="262" t="s">
        <v>143</v>
      </c>
      <c r="J133" s="44" t="str">
        <f t="shared" si="83"/>
        <v xml:space="preserve">Не применяется </v>
      </c>
      <c r="K133" s="67" t="s">
        <v>128</v>
      </c>
      <c r="L133" s="67" t="s">
        <v>3</v>
      </c>
      <c r="M133" s="67" t="s">
        <v>5</v>
      </c>
      <c r="N133" s="98">
        <v>99</v>
      </c>
      <c r="O133" s="98">
        <v>99</v>
      </c>
      <c r="P133" s="51">
        <f>IF(AND(N133&lt;&gt;0,M133="Кач."),O133/N133*100,"")</f>
        <v>100</v>
      </c>
      <c r="Q133" s="51"/>
      <c r="R133" s="282">
        <f>IFERROR(AVERAGE(P133:P135),"")</f>
        <v>100</v>
      </c>
      <c r="S133" s="261">
        <f>AVERAGE(Q133:Q135)</f>
        <v>97.345683642091046</v>
      </c>
      <c r="T133" s="294">
        <f>IFERROR((R133*0.7+S133*0.3)*2,S133*2)</f>
        <v>198.40741018525463</v>
      </c>
      <c r="U133" s="262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358"/>
      <c r="W133" s="268"/>
      <c r="X133" s="271"/>
    </row>
    <row r="134" spans="1:24" s="4" customFormat="1" ht="35.25" customHeight="1" thickBot="1" x14ac:dyDescent="0.3">
      <c r="A134" s="321"/>
      <c r="B134" s="44" t="str">
        <f t="shared" si="72"/>
        <v>ГБУЗ АО Икрянинская РБ</v>
      </c>
      <c r="C134" s="289"/>
      <c r="D134" s="19" t="str">
        <f t="shared" si="57"/>
        <v>Медицинская помощь в экстренной форме незастрахованным гражданам в системе обязательного медицинского страхования</v>
      </c>
      <c r="E134" s="264"/>
      <c r="F134" s="44" t="str">
        <f t="shared" si="75"/>
        <v>амбулаторно</v>
      </c>
      <c r="G134" s="262"/>
      <c r="H134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34" s="262"/>
      <c r="J134" s="44" t="str">
        <f t="shared" si="83"/>
        <v xml:space="preserve">Не применяется </v>
      </c>
      <c r="K134" s="69" t="s">
        <v>40</v>
      </c>
      <c r="L134" s="65" t="s">
        <v>118</v>
      </c>
      <c r="M134" s="66" t="s">
        <v>42</v>
      </c>
      <c r="N134" s="96">
        <v>670</v>
      </c>
      <c r="O134" s="96">
        <v>329</v>
      </c>
      <c r="P134" s="53"/>
      <c r="Q134" s="115">
        <f>IF(AND(N134&lt;&gt;0,M134="объем"),(O134/N134*100)/$Y$2*12,"")</f>
        <v>98.208955223880594</v>
      </c>
      <c r="R134" s="282"/>
      <c r="S134" s="261"/>
      <c r="T134" s="294"/>
      <c r="U134" s="262"/>
      <c r="V134" s="359"/>
      <c r="W134" s="268"/>
      <c r="X134" s="271"/>
    </row>
    <row r="135" spans="1:24" s="4" customFormat="1" ht="33.75" customHeight="1" thickBot="1" x14ac:dyDescent="0.3">
      <c r="A135" s="321"/>
      <c r="B135" s="44" t="str">
        <f t="shared" si="72"/>
        <v>ГБУЗ АО Икрянинская РБ</v>
      </c>
      <c r="C135" s="289"/>
      <c r="D135" s="19" t="str">
        <f t="shared" si="57"/>
        <v>Медицинская помощь в экстренной форме незастрахованным гражданам в системе обязательного медицинского страхования</v>
      </c>
      <c r="E135" s="121" t="s">
        <v>50</v>
      </c>
      <c r="F135" s="44" t="str">
        <f t="shared" si="75"/>
        <v>Вне медицинской организации</v>
      </c>
      <c r="G135" s="262"/>
      <c r="H135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35" s="262"/>
      <c r="J135" s="44" t="str">
        <f t="shared" si="83"/>
        <v xml:space="preserve">Не применяется </v>
      </c>
      <c r="K135" s="69" t="s">
        <v>146</v>
      </c>
      <c r="L135" s="70" t="s">
        <v>41</v>
      </c>
      <c r="M135" s="66" t="s">
        <v>42</v>
      </c>
      <c r="N135" s="94">
        <v>995</v>
      </c>
      <c r="O135" s="94">
        <v>480</v>
      </c>
      <c r="P135" s="53"/>
      <c r="Q135" s="52">
        <f>IF(AND(N135&lt;&gt;0,M135="объем"),(O135/N135*100)/$Y$2*12,"")</f>
        <v>96.482412060301499</v>
      </c>
      <c r="R135" s="282"/>
      <c r="S135" s="261"/>
      <c r="T135" s="294"/>
      <c r="U135" s="262"/>
      <c r="V135" s="360"/>
      <c r="W135" s="268"/>
      <c r="X135" s="271"/>
    </row>
    <row r="136" spans="1:24" s="4" customFormat="1" ht="34.5" customHeight="1" thickBot="1" x14ac:dyDescent="0.3">
      <c r="A136" s="321"/>
      <c r="B136" s="44" t="str">
        <f t="shared" si="72"/>
        <v>ГБУЗ АО Икрянинская РБ</v>
      </c>
      <c r="C136" s="317" t="s">
        <v>124</v>
      </c>
      <c r="D136" s="19" t="str">
        <f t="shared" si="5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6" s="263" t="s">
        <v>138</v>
      </c>
      <c r="F136" s="44" t="str">
        <f t="shared" si="75"/>
        <v>стационар</v>
      </c>
      <c r="G136" s="263" t="s">
        <v>51</v>
      </c>
      <c r="H136" s="44" t="str">
        <f t="shared" si="76"/>
        <v>терапия</v>
      </c>
      <c r="I136" s="263" t="s">
        <v>143</v>
      </c>
      <c r="J136" s="44" t="str">
        <f t="shared" si="83"/>
        <v xml:space="preserve">Не применяется </v>
      </c>
      <c r="K136" s="67" t="s">
        <v>128</v>
      </c>
      <c r="L136" s="67" t="s">
        <v>3</v>
      </c>
      <c r="M136" s="67" t="s">
        <v>5</v>
      </c>
      <c r="N136" s="98">
        <v>99</v>
      </c>
      <c r="O136" s="98">
        <v>99</v>
      </c>
      <c r="P136" s="51">
        <f t="shared" ref="P136:P142" si="85">IF(AND(N136&lt;&gt;0,M136="Кач."),O136/N136*100,"")</f>
        <v>100</v>
      </c>
      <c r="Q136" s="51"/>
      <c r="R136" s="282">
        <f>IFERROR(AVERAGE(P136:P137),"")</f>
        <v>100</v>
      </c>
      <c r="S136" s="261">
        <f>AVERAGE(Q136:Q137)</f>
        <v>103.03030303030303</v>
      </c>
      <c r="T136" s="294">
        <f>IFERROR((R136*0.7+S136*0.3)*2,S136*2)</f>
        <v>201.81818181818181</v>
      </c>
      <c r="U136" s="262" t="str">
        <f t="shared" ref="U136:U140" si="86">IF(T136&lt;170,"ГЗ по услуге (работе) НЕ выполнено","")&amp;IF(AND(T136&gt;=170,T136&lt;=200),"ГЗ по услуге (работе) выполнено","")&amp;IF(T136&gt;200,"ГЗ по услуге (работе) ПЕРЕвыполнено","")</f>
        <v>ГЗ по услуге (работе) ПЕРЕвыполнено</v>
      </c>
      <c r="V136" s="290"/>
      <c r="W136" s="268"/>
      <c r="X136" s="271"/>
    </row>
    <row r="137" spans="1:24" s="4" customFormat="1" ht="28.5" customHeight="1" thickBot="1" x14ac:dyDescent="0.3">
      <c r="A137" s="321"/>
      <c r="B137" s="44" t="str">
        <f t="shared" si="72"/>
        <v>ГБУЗ АО Икрянинская РБ</v>
      </c>
      <c r="C137" s="319"/>
      <c r="D137" s="19" t="str">
        <f t="shared" si="5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7" s="264"/>
      <c r="F137" s="44" t="str">
        <f t="shared" si="75"/>
        <v>стационар</v>
      </c>
      <c r="G137" s="264"/>
      <c r="H137" s="44" t="str">
        <f t="shared" si="76"/>
        <v>терапия</v>
      </c>
      <c r="I137" s="264"/>
      <c r="J137" s="44" t="str">
        <f t="shared" si="83"/>
        <v xml:space="preserve">Не применяется </v>
      </c>
      <c r="K137" s="69" t="s">
        <v>168</v>
      </c>
      <c r="L137" s="70" t="s">
        <v>118</v>
      </c>
      <c r="M137" s="66" t="s">
        <v>42</v>
      </c>
      <c r="N137" s="96">
        <v>33</v>
      </c>
      <c r="O137" s="96">
        <v>17</v>
      </c>
      <c r="P137" s="178"/>
      <c r="Q137" s="52">
        <f>IF(AND(N137&lt;&gt;0,M137="объем"),(O137/N137*100)/$Y$2*12,"")</f>
        <v>103.03030303030303</v>
      </c>
      <c r="R137" s="282"/>
      <c r="S137" s="261"/>
      <c r="T137" s="294"/>
      <c r="U137" s="262"/>
      <c r="V137" s="290"/>
      <c r="W137" s="268"/>
      <c r="X137" s="271"/>
    </row>
    <row r="138" spans="1:24" s="4" customFormat="1" ht="28.5" customHeight="1" thickBot="1" x14ac:dyDescent="0.3">
      <c r="A138" s="321"/>
      <c r="B138" s="44" t="str">
        <f t="shared" si="72"/>
        <v>ГБУЗ АО Икрянинская РБ</v>
      </c>
      <c r="C138" s="319"/>
      <c r="D138" s="19" t="str">
        <f t="shared" si="5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8" s="263" t="s">
        <v>138</v>
      </c>
      <c r="F138" s="44" t="str">
        <f t="shared" si="75"/>
        <v>стационар</v>
      </c>
      <c r="G138" s="263" t="s">
        <v>148</v>
      </c>
      <c r="H138" s="44" t="str">
        <f t="shared" si="76"/>
        <v>хирургия</v>
      </c>
      <c r="I138" s="263" t="s">
        <v>143</v>
      </c>
      <c r="J138" s="44" t="str">
        <f t="shared" si="83"/>
        <v xml:space="preserve">Не применяется </v>
      </c>
      <c r="K138" s="67" t="s">
        <v>128</v>
      </c>
      <c r="L138" s="68" t="s">
        <v>3</v>
      </c>
      <c r="M138" s="67" t="s">
        <v>5</v>
      </c>
      <c r="N138" s="98">
        <v>99</v>
      </c>
      <c r="O138" s="98">
        <v>99</v>
      </c>
      <c r="P138" s="178">
        <f t="shared" si="85"/>
        <v>100</v>
      </c>
      <c r="Q138" s="179"/>
      <c r="R138" s="265">
        <f>IFERROR(AVERAGE(P138:P139),"")</f>
        <v>100</v>
      </c>
      <c r="S138" s="259">
        <f>AVERAGE(Q138:Q139)</f>
        <v>97.297297297297305</v>
      </c>
      <c r="T138" s="280">
        <f>IFERROR((R138*0.7+S138*0.3)*2,S138*2)</f>
        <v>198.37837837837839</v>
      </c>
      <c r="U138" s="263" t="str">
        <f t="shared" si="86"/>
        <v>ГЗ по услуге (работе) выполнено</v>
      </c>
      <c r="V138" s="275"/>
      <c r="W138" s="268"/>
      <c r="X138" s="271"/>
    </row>
    <row r="139" spans="1:24" s="4" customFormat="1" ht="28.5" customHeight="1" thickBot="1" x14ac:dyDescent="0.3">
      <c r="A139" s="321"/>
      <c r="B139" s="44" t="str">
        <f t="shared" si="72"/>
        <v>ГБУЗ АО Икрянинская РБ</v>
      </c>
      <c r="C139" s="318"/>
      <c r="D139" s="19" t="str">
        <f t="shared" si="5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9" s="264"/>
      <c r="F139" s="44" t="str">
        <f t="shared" si="75"/>
        <v>стационар</v>
      </c>
      <c r="G139" s="264"/>
      <c r="H139" s="44" t="str">
        <f t="shared" si="76"/>
        <v>хирургия</v>
      </c>
      <c r="I139" s="264"/>
      <c r="J139" s="44" t="str">
        <f t="shared" si="83"/>
        <v xml:space="preserve">Не применяется </v>
      </c>
      <c r="K139" s="69" t="s">
        <v>168</v>
      </c>
      <c r="L139" s="70" t="s">
        <v>118</v>
      </c>
      <c r="M139" s="66" t="s">
        <v>42</v>
      </c>
      <c r="N139" s="96">
        <v>37</v>
      </c>
      <c r="O139" s="96">
        <v>18</v>
      </c>
      <c r="P139" s="186"/>
      <c r="Q139" s="179">
        <f t="shared" ref="Q139:Q141" si="87">IF(AND(N139&lt;&gt;0,M139="объем"),(O139/N139*100)/$Y$2*12,"")</f>
        <v>97.297297297297305</v>
      </c>
      <c r="R139" s="266"/>
      <c r="S139" s="260"/>
      <c r="T139" s="305"/>
      <c r="U139" s="264"/>
      <c r="V139" s="277"/>
      <c r="W139" s="268"/>
      <c r="X139" s="271"/>
    </row>
    <row r="140" spans="1:24" s="4" customFormat="1" ht="28.5" customHeight="1" thickBot="1" x14ac:dyDescent="0.3">
      <c r="A140" s="321"/>
      <c r="B140" s="44" t="str">
        <f t="shared" si="72"/>
        <v>ГБУЗ АО Икрянинская РБ</v>
      </c>
      <c r="C140" s="317" t="s">
        <v>300</v>
      </c>
      <c r="D140" s="19" t="str">
        <f t="shared" si="5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0" s="263" t="s">
        <v>137</v>
      </c>
      <c r="F140" s="44" t="str">
        <f t="shared" si="75"/>
        <v>амбулаторно</v>
      </c>
      <c r="G140" s="263" t="s">
        <v>300</v>
      </c>
      <c r="H140" s="44" t="str">
        <f t="shared" si="7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0" s="263" t="s">
        <v>47</v>
      </c>
      <c r="J140" s="44" t="str">
        <f t="shared" si="83"/>
        <v>Не предусмотрено</v>
      </c>
      <c r="K140" s="69" t="s">
        <v>296</v>
      </c>
      <c r="L140" s="70" t="s">
        <v>3</v>
      </c>
      <c r="M140" s="66" t="s">
        <v>5</v>
      </c>
      <c r="N140" s="98">
        <v>99</v>
      </c>
      <c r="O140" s="98">
        <v>99</v>
      </c>
      <c r="P140" s="186">
        <f t="shared" si="85"/>
        <v>100</v>
      </c>
      <c r="Q140" s="185"/>
      <c r="R140" s="265">
        <f t="shared" ref="R140:R142" si="88">IFERROR(AVERAGE(P140:P141),"")</f>
        <v>100</v>
      </c>
      <c r="S140" s="259">
        <f t="shared" ref="S140:S142" si="89">AVERAGE(Q140:Q141)</f>
        <v>95.6989247311828</v>
      </c>
      <c r="T140" s="280">
        <f t="shared" ref="T140:T142" si="90">IFERROR((R140*0.7+S140*0.3)*2,S140*2)</f>
        <v>197.41935483870969</v>
      </c>
      <c r="U140" s="263" t="str">
        <f t="shared" si="86"/>
        <v>ГЗ по услуге (работе) выполнено</v>
      </c>
      <c r="V140" s="275"/>
      <c r="W140" s="268"/>
      <c r="X140" s="271"/>
    </row>
    <row r="141" spans="1:24" s="4" customFormat="1" ht="33" customHeight="1" thickBot="1" x14ac:dyDescent="0.3">
      <c r="A141" s="321"/>
      <c r="B141" s="44" t="str">
        <f t="shared" si="72"/>
        <v>ГБУЗ АО Икрянинская РБ</v>
      </c>
      <c r="C141" s="318"/>
      <c r="D141" s="19" t="str">
        <f t="shared" si="5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1" s="264"/>
      <c r="F141" s="44" t="str">
        <f t="shared" si="75"/>
        <v>амбулаторно</v>
      </c>
      <c r="G141" s="264"/>
      <c r="H141" s="44" t="str">
        <f t="shared" si="7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1" s="264"/>
      <c r="J141" s="44" t="str">
        <f t="shared" si="83"/>
        <v>Не предусмотрено</v>
      </c>
      <c r="K141" s="69" t="s">
        <v>40</v>
      </c>
      <c r="L141" s="70" t="s">
        <v>118</v>
      </c>
      <c r="M141" s="66" t="s">
        <v>42</v>
      </c>
      <c r="N141" s="96">
        <v>930</v>
      </c>
      <c r="O141" s="96">
        <v>445</v>
      </c>
      <c r="P141" s="186"/>
      <c r="Q141" s="185">
        <f t="shared" si="87"/>
        <v>95.6989247311828</v>
      </c>
      <c r="R141" s="266"/>
      <c r="S141" s="260"/>
      <c r="T141" s="305"/>
      <c r="U141" s="264"/>
      <c r="V141" s="277"/>
      <c r="W141" s="268"/>
      <c r="X141" s="271"/>
    </row>
    <row r="142" spans="1:24" s="4" customFormat="1" ht="28.5" customHeight="1" thickBot="1" x14ac:dyDescent="0.3">
      <c r="A142" s="321"/>
      <c r="B142" s="44" t="str">
        <f t="shared" si="72"/>
        <v>ГБУЗ АО Икрянинская РБ</v>
      </c>
      <c r="C142" s="284" t="s">
        <v>226</v>
      </c>
      <c r="D142" s="19" t="str">
        <f t="shared" si="5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2" s="263" t="s">
        <v>277</v>
      </c>
      <c r="F142" s="44" t="str">
        <f t="shared" si="75"/>
        <v>заключение договоров</v>
      </c>
      <c r="G142" s="263" t="s">
        <v>279</v>
      </c>
      <c r="H142" s="44" t="str">
        <f t="shared" si="7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2" s="263" t="s">
        <v>278</v>
      </c>
      <c r="J142" s="44" t="str">
        <f t="shared" si="8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2" s="71" t="s">
        <v>227</v>
      </c>
      <c r="L142" s="70" t="s">
        <v>3</v>
      </c>
      <c r="M142" s="67" t="s">
        <v>5</v>
      </c>
      <c r="N142" s="98">
        <v>100</v>
      </c>
      <c r="O142" s="98">
        <v>100</v>
      </c>
      <c r="P142" s="186">
        <f t="shared" si="85"/>
        <v>100</v>
      </c>
      <c r="Q142" s="185"/>
      <c r="R142" s="265">
        <f t="shared" si="88"/>
        <v>100</v>
      </c>
      <c r="S142" s="259">
        <f t="shared" si="89"/>
        <v>100</v>
      </c>
      <c r="T142" s="280">
        <f t="shared" si="90"/>
        <v>200</v>
      </c>
      <c r="U142" s="262" t="str">
        <f t="shared" ref="U142" si="91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290"/>
      <c r="W142" s="268"/>
      <c r="X142" s="271"/>
    </row>
    <row r="143" spans="1:24" s="4" customFormat="1" ht="37.5" customHeight="1" thickBot="1" x14ac:dyDescent="0.3">
      <c r="A143" s="322"/>
      <c r="B143" s="44" t="str">
        <f t="shared" si="72"/>
        <v>ГБУЗ АО Икрянинская РБ</v>
      </c>
      <c r="C143" s="285"/>
      <c r="D143" s="19" t="str">
        <f t="shared" si="5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3" s="264"/>
      <c r="F143" s="44" t="str">
        <f t="shared" si="75"/>
        <v>заключение договоров</v>
      </c>
      <c r="G143" s="264"/>
      <c r="H143" s="44" t="str">
        <f t="shared" si="7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3" s="264"/>
      <c r="J143" s="44" t="str">
        <f t="shared" si="8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3" s="72" t="s">
        <v>234</v>
      </c>
      <c r="L143" s="70" t="s">
        <v>228</v>
      </c>
      <c r="M143" s="66" t="s">
        <v>42</v>
      </c>
      <c r="N143" s="96">
        <v>25.74</v>
      </c>
      <c r="O143" s="96">
        <v>25.74</v>
      </c>
      <c r="P143" s="178"/>
      <c r="Q143" s="185">
        <f>IF(AND(N143&lt;&gt;0,M143="объем"),(O143/N143*100),"")</f>
        <v>100</v>
      </c>
      <c r="R143" s="266"/>
      <c r="S143" s="260"/>
      <c r="T143" s="305"/>
      <c r="U143" s="262"/>
      <c r="V143" s="290"/>
      <c r="W143" s="269"/>
      <c r="X143" s="272"/>
    </row>
    <row r="144" spans="1:24" s="4" customFormat="1" ht="34.5" customHeight="1" thickBot="1" x14ac:dyDescent="0.3">
      <c r="A144" s="295" t="s">
        <v>25</v>
      </c>
      <c r="B144" s="44" t="str">
        <f t="shared" si="72"/>
        <v>ГБУЗ АО Камызякская РБ</v>
      </c>
      <c r="C144" s="317" t="s">
        <v>119</v>
      </c>
      <c r="D144" s="19" t="str">
        <f t="shared" si="57"/>
        <v>ПМСП, не включенная в базовую программу ОМС</v>
      </c>
      <c r="E144" s="290" t="s">
        <v>137</v>
      </c>
      <c r="F144" s="44" t="str">
        <f t="shared" si="75"/>
        <v>амбулаторно</v>
      </c>
      <c r="G144" s="262" t="s">
        <v>132</v>
      </c>
      <c r="H144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4" s="290" t="s">
        <v>162</v>
      </c>
      <c r="J144" s="44" t="str">
        <f t="shared" si="83"/>
        <v>по профилю дерматовенерология (в части венерологии)</v>
      </c>
      <c r="K144" s="67" t="s">
        <v>128</v>
      </c>
      <c r="L144" s="67" t="s">
        <v>3</v>
      </c>
      <c r="M144" s="67" t="s">
        <v>5</v>
      </c>
      <c r="N144" s="98">
        <v>99</v>
      </c>
      <c r="O144" s="98">
        <v>100</v>
      </c>
      <c r="P144" s="51">
        <f t="shared" ref="P144" si="92">IF(AND(N144&lt;&gt;0,M144="Кач."),O144/N144*100,"")</f>
        <v>101.01010101010101</v>
      </c>
      <c r="Q144" s="51"/>
      <c r="R144" s="282">
        <f>IFERROR(AVERAGE(P144:P146),"")</f>
        <v>101.01010101010101</v>
      </c>
      <c r="S144" s="261">
        <f>AVERAGE(Q144:Q146)</f>
        <v>100.4</v>
      </c>
      <c r="T144" s="294">
        <f>IFERROR((R144*0.7+S144*0.3)*2,S144*2)</f>
        <v>201.65414141414141</v>
      </c>
      <c r="U144" s="262" t="str">
        <f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ПЕРЕвыполнено</v>
      </c>
      <c r="V144" s="358"/>
      <c r="W144" s="267">
        <f>AVERAGE(T144:T167)</f>
        <v>184.39337135742116</v>
      </c>
      <c r="X144" s="270" t="str">
        <f>IF(W144&lt;170,"ГЗ по учреждению не выполнено","")&amp;IF(AND(W144&gt;=170,W144&lt;=200),"ГЗ по учреждению выполнено","")&amp;IF(W144&gt;200,"ГЗ по учреждению перевыполнено","")</f>
        <v>ГЗ по учреждению выполнено</v>
      </c>
    </row>
    <row r="145" spans="1:24" s="4" customFormat="1" ht="35.25" customHeight="1" thickBot="1" x14ac:dyDescent="0.3">
      <c r="A145" s="296"/>
      <c r="B145" s="44" t="str">
        <f t="shared" si="72"/>
        <v>ГБУЗ АО Камызякская РБ</v>
      </c>
      <c r="C145" s="319"/>
      <c r="D145" s="19" t="str">
        <f t="shared" si="57"/>
        <v>ПМСП, не включенная в базовую программу ОМС</v>
      </c>
      <c r="E145" s="290"/>
      <c r="F145" s="44" t="str">
        <f t="shared" si="75"/>
        <v>амбулаторно</v>
      </c>
      <c r="G145" s="262"/>
      <c r="H145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5" s="290"/>
      <c r="J145" s="44" t="str">
        <f t="shared" si="83"/>
        <v>по профилю дерматовенерология (в части венерологии)</v>
      </c>
      <c r="K145" s="64" t="s">
        <v>40</v>
      </c>
      <c r="L145" s="65" t="s">
        <v>118</v>
      </c>
      <c r="M145" s="66" t="s">
        <v>42</v>
      </c>
      <c r="N145" s="162">
        <v>1100</v>
      </c>
      <c r="O145" s="96">
        <v>550</v>
      </c>
      <c r="P145" s="53"/>
      <c r="Q145" s="52">
        <f>IF(AND(N145&lt;&gt;0,M145="объем"),(O145/N145*100)/$Y$2*12,"")</f>
        <v>100</v>
      </c>
      <c r="R145" s="282"/>
      <c r="S145" s="261"/>
      <c r="T145" s="294"/>
      <c r="U145" s="262"/>
      <c r="V145" s="359"/>
      <c r="W145" s="268"/>
      <c r="X145" s="271"/>
    </row>
    <row r="146" spans="1:24" s="4" customFormat="1" ht="33" customHeight="1" thickBot="1" x14ac:dyDescent="0.3">
      <c r="A146" s="296"/>
      <c r="B146" s="44" t="str">
        <f t="shared" si="72"/>
        <v>ГБУЗ АО Камызякская РБ</v>
      </c>
      <c r="C146" s="319"/>
      <c r="D146" s="19" t="str">
        <f t="shared" si="57"/>
        <v>ПМСП, не включенная в базовую программу ОМС</v>
      </c>
      <c r="E146" s="290"/>
      <c r="F146" s="44" t="str">
        <f t="shared" si="75"/>
        <v>амбулаторно</v>
      </c>
      <c r="G146" s="262"/>
      <c r="H146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290"/>
      <c r="J146" s="44" t="str">
        <f t="shared" si="83"/>
        <v>по профилю дерматовенерология (в части венерологии)</v>
      </c>
      <c r="K146" s="64" t="s">
        <v>133</v>
      </c>
      <c r="L146" s="65" t="s">
        <v>118</v>
      </c>
      <c r="M146" s="66" t="s">
        <v>42</v>
      </c>
      <c r="N146" s="96">
        <v>500</v>
      </c>
      <c r="O146" s="96">
        <v>252</v>
      </c>
      <c r="P146" s="53"/>
      <c r="Q146" s="52">
        <f>IF(AND(N146&lt;&gt;0,M146="объем"),(O146/N146*100)/$Y$2*12,"")</f>
        <v>100.80000000000001</v>
      </c>
      <c r="R146" s="282"/>
      <c r="S146" s="261"/>
      <c r="T146" s="294"/>
      <c r="U146" s="262"/>
      <c r="V146" s="360"/>
      <c r="W146" s="268"/>
      <c r="X146" s="271"/>
    </row>
    <row r="147" spans="1:24" s="4" customFormat="1" ht="33" customHeight="1" thickBot="1" x14ac:dyDescent="0.3">
      <c r="A147" s="296"/>
      <c r="B147" s="44" t="str">
        <f t="shared" si="72"/>
        <v>ГБУЗ АО Камызякская РБ</v>
      </c>
      <c r="C147" s="319"/>
      <c r="D147" s="19" t="str">
        <f t="shared" si="57"/>
        <v>ПМСП, не включенная в базовую программу ОМС</v>
      </c>
      <c r="E147" s="290" t="s">
        <v>137</v>
      </c>
      <c r="F147" s="44" t="str">
        <f t="shared" si="75"/>
        <v>амбулаторно</v>
      </c>
      <c r="G147" s="262" t="s">
        <v>140</v>
      </c>
      <c r="H147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7" s="290" t="s">
        <v>139</v>
      </c>
      <c r="J147" s="44" t="str">
        <f t="shared" si="83"/>
        <v>по профилю Фтизиатрия</v>
      </c>
      <c r="K147" s="68" t="s">
        <v>128</v>
      </c>
      <c r="L147" s="67" t="s">
        <v>3</v>
      </c>
      <c r="M147" s="67" t="s">
        <v>5</v>
      </c>
      <c r="N147" s="98">
        <v>99</v>
      </c>
      <c r="O147" s="98">
        <v>100</v>
      </c>
      <c r="P147" s="51">
        <f t="shared" ref="P147" si="93">IF(AND(N147&lt;&gt;0,M147="Кач."),O147/N147*100,"")</f>
        <v>101.01010101010101</v>
      </c>
      <c r="Q147" s="51"/>
      <c r="R147" s="282">
        <f>IFERROR(AVERAGE(P147:P149),"")</f>
        <v>101.01010101010101</v>
      </c>
      <c r="S147" s="261">
        <f>AVERAGE(Q147:Q149)</f>
        <v>99.16696625157914</v>
      </c>
      <c r="T147" s="294">
        <f>IFERROR((R147*0.7+S147*0.3)*2,S147*2)</f>
        <v>200.91432116508889</v>
      </c>
      <c r="U147" s="262" t="str">
        <f>IF(T147&lt;170,"ГЗ по услуге (работе) НЕ выполнено","")&amp;IF(AND(T147&gt;=170,T147&lt;=200),"ГЗ по услуге (работе) выполнено","")&amp;IF(T147&gt;200,"ГЗ по услуге (работе) ПЕРЕвыполнено","")</f>
        <v>ГЗ по услуге (работе) ПЕРЕвыполнено</v>
      </c>
      <c r="V147" s="358"/>
      <c r="W147" s="268"/>
      <c r="X147" s="271"/>
    </row>
    <row r="148" spans="1:24" s="4" customFormat="1" ht="31.5" customHeight="1" thickBot="1" x14ac:dyDescent="0.3">
      <c r="A148" s="296"/>
      <c r="B148" s="44" t="str">
        <f t="shared" si="72"/>
        <v>ГБУЗ АО Камызякская РБ</v>
      </c>
      <c r="C148" s="319"/>
      <c r="D148" s="19" t="str">
        <f t="shared" si="57"/>
        <v>ПМСП, не включенная в базовую программу ОМС</v>
      </c>
      <c r="E148" s="290"/>
      <c r="F148" s="44" t="str">
        <f t="shared" si="75"/>
        <v>амбулаторно</v>
      </c>
      <c r="G148" s="262"/>
      <c r="H148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8" s="290"/>
      <c r="J148" s="44" t="str">
        <f t="shared" si="83"/>
        <v>по профилю Фтизиатрия</v>
      </c>
      <c r="K148" s="69" t="s">
        <v>40</v>
      </c>
      <c r="L148" s="65" t="s">
        <v>118</v>
      </c>
      <c r="M148" s="66" t="s">
        <v>42</v>
      </c>
      <c r="N148" s="162">
        <v>5541</v>
      </c>
      <c r="O148" s="96">
        <v>2516</v>
      </c>
      <c r="P148" s="53"/>
      <c r="Q148" s="52">
        <f t="shared" ref="Q148:Q157" si="94">IF(AND(N148&lt;&gt;0,M148="объем"),(O148/N148*100)/$Y$2*12,"")</f>
        <v>90.813932503158284</v>
      </c>
      <c r="R148" s="282"/>
      <c r="S148" s="261"/>
      <c r="T148" s="294"/>
      <c r="U148" s="262"/>
      <c r="V148" s="359"/>
      <c r="W148" s="268"/>
      <c r="X148" s="271"/>
    </row>
    <row r="149" spans="1:24" s="4" customFormat="1" ht="34.5" customHeight="1" thickBot="1" x14ac:dyDescent="0.3">
      <c r="A149" s="296"/>
      <c r="B149" s="44" t="str">
        <f t="shared" si="72"/>
        <v>ГБУЗ АО Камызякская РБ</v>
      </c>
      <c r="C149" s="319"/>
      <c r="D149" s="19" t="str">
        <f t="shared" si="57"/>
        <v>ПМСП, не включенная в базовую программу ОМС</v>
      </c>
      <c r="E149" s="290"/>
      <c r="F149" s="44" t="str">
        <f t="shared" si="75"/>
        <v>амбулаторно</v>
      </c>
      <c r="G149" s="262"/>
      <c r="H149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290"/>
      <c r="J149" s="44" t="str">
        <f t="shared" si="83"/>
        <v>по профилю Фтизиатрия</v>
      </c>
      <c r="K149" s="69" t="s">
        <v>133</v>
      </c>
      <c r="L149" s="65" t="s">
        <v>118</v>
      </c>
      <c r="M149" s="66" t="s">
        <v>42</v>
      </c>
      <c r="N149" s="96">
        <v>1250</v>
      </c>
      <c r="O149" s="96">
        <v>672</v>
      </c>
      <c r="P149" s="53"/>
      <c r="Q149" s="52">
        <f t="shared" si="94"/>
        <v>107.51999999999998</v>
      </c>
      <c r="R149" s="282"/>
      <c r="S149" s="261"/>
      <c r="T149" s="294"/>
      <c r="U149" s="262"/>
      <c r="V149" s="360"/>
      <c r="W149" s="268"/>
      <c r="X149" s="271"/>
    </row>
    <row r="150" spans="1:24" s="4" customFormat="1" ht="36" customHeight="1" thickBot="1" x14ac:dyDescent="0.3">
      <c r="A150" s="296"/>
      <c r="B150" s="44" t="str">
        <f t="shared" si="72"/>
        <v>ГБУЗ АО Камызякская РБ</v>
      </c>
      <c r="C150" s="319"/>
      <c r="D150" s="19" t="str">
        <f t="shared" si="57"/>
        <v>ПМСП, не включенная в базовую программу ОМС</v>
      </c>
      <c r="E150" s="290" t="s">
        <v>137</v>
      </c>
      <c r="F150" s="44" t="str">
        <f t="shared" si="75"/>
        <v>амбулаторно</v>
      </c>
      <c r="G150" s="262" t="s">
        <v>161</v>
      </c>
      <c r="H150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0" s="290" t="s">
        <v>267</v>
      </c>
      <c r="J150" s="44" t="str">
        <f t="shared" si="83"/>
        <v>по профилю психиатрия-наркология</v>
      </c>
      <c r="K150" s="68" t="s">
        <v>128</v>
      </c>
      <c r="L150" s="67" t="s">
        <v>3</v>
      </c>
      <c r="M150" s="67" t="s">
        <v>5</v>
      </c>
      <c r="N150" s="98">
        <v>99</v>
      </c>
      <c r="O150" s="98">
        <v>100</v>
      </c>
      <c r="P150" s="51">
        <f t="shared" ref="P150" si="95">IF(AND(N150&lt;&gt;0,M150="Кач."),O150/N150*100,"")</f>
        <v>101.01010101010101</v>
      </c>
      <c r="Q150" s="51" t="str">
        <f t="shared" si="94"/>
        <v/>
      </c>
      <c r="R150" s="282">
        <f>IFERROR(AVERAGE(P150:P152),"")</f>
        <v>101.01010101010101</v>
      </c>
      <c r="S150" s="261">
        <f>AVERAGE(Q150:Q152)</f>
        <v>98.073364581210512</v>
      </c>
      <c r="T150" s="294">
        <f>IFERROR((R150*0.7+S150*0.3)*2,S150*2)</f>
        <v>200.25816016286771</v>
      </c>
      <c r="U150" s="262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ПЕРЕвыполнено</v>
      </c>
      <c r="V150" s="358"/>
      <c r="W150" s="268"/>
      <c r="X150" s="271"/>
    </row>
    <row r="151" spans="1:24" s="4" customFormat="1" ht="28.5" customHeight="1" thickBot="1" x14ac:dyDescent="0.3">
      <c r="A151" s="296"/>
      <c r="B151" s="44" t="str">
        <f t="shared" si="72"/>
        <v>ГБУЗ АО Камызякская РБ</v>
      </c>
      <c r="C151" s="319"/>
      <c r="D151" s="19" t="str">
        <f t="shared" si="57"/>
        <v>ПМСП, не включенная в базовую программу ОМС</v>
      </c>
      <c r="E151" s="290"/>
      <c r="F151" s="44" t="str">
        <f t="shared" si="75"/>
        <v>амбулаторно</v>
      </c>
      <c r="G151" s="262"/>
      <c r="H151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1" s="290"/>
      <c r="J151" s="44" t="str">
        <f t="shared" si="83"/>
        <v>по профилю психиатрия-наркология</v>
      </c>
      <c r="K151" s="69" t="s">
        <v>40</v>
      </c>
      <c r="L151" s="65" t="s">
        <v>118</v>
      </c>
      <c r="M151" s="66" t="s">
        <v>42</v>
      </c>
      <c r="N151" s="162">
        <v>3505</v>
      </c>
      <c r="O151" s="96">
        <v>1705</v>
      </c>
      <c r="P151" s="53"/>
      <c r="Q151" s="52">
        <f t="shared" si="94"/>
        <v>97.289586305278164</v>
      </c>
      <c r="R151" s="282"/>
      <c r="S151" s="261"/>
      <c r="T151" s="294"/>
      <c r="U151" s="262"/>
      <c r="V151" s="359"/>
      <c r="W151" s="268"/>
      <c r="X151" s="271"/>
    </row>
    <row r="152" spans="1:24" s="4" customFormat="1" ht="33" customHeight="1" thickBot="1" x14ac:dyDescent="0.3">
      <c r="A152" s="296"/>
      <c r="B152" s="44" t="str">
        <f t="shared" si="72"/>
        <v>ГБУЗ АО Камызякская РБ</v>
      </c>
      <c r="C152" s="319"/>
      <c r="D152" s="19" t="str">
        <f t="shared" si="57"/>
        <v>ПМСП, не включенная в базовую программу ОМС</v>
      </c>
      <c r="E152" s="290"/>
      <c r="F152" s="44" t="str">
        <f t="shared" si="75"/>
        <v>амбулаторно</v>
      </c>
      <c r="G152" s="262"/>
      <c r="H152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290"/>
      <c r="J152" s="44" t="str">
        <f t="shared" si="83"/>
        <v>по профилю психиатрия-наркология</v>
      </c>
      <c r="K152" s="69" t="s">
        <v>133</v>
      </c>
      <c r="L152" s="65" t="s">
        <v>118</v>
      </c>
      <c r="M152" s="66" t="s">
        <v>42</v>
      </c>
      <c r="N152" s="96">
        <v>700</v>
      </c>
      <c r="O152" s="96">
        <v>346</v>
      </c>
      <c r="P152" s="53"/>
      <c r="Q152" s="52">
        <f t="shared" si="94"/>
        <v>98.857142857142861</v>
      </c>
      <c r="R152" s="282"/>
      <c r="S152" s="261"/>
      <c r="T152" s="294"/>
      <c r="U152" s="262"/>
      <c r="V152" s="360"/>
      <c r="W152" s="268"/>
      <c r="X152" s="271"/>
    </row>
    <row r="153" spans="1:24" s="4" customFormat="1" ht="36" customHeight="1" thickBot="1" x14ac:dyDescent="0.3">
      <c r="A153" s="296"/>
      <c r="B153" s="44" t="str">
        <f t="shared" si="72"/>
        <v>ГБУЗ АО Камызякская РБ</v>
      </c>
      <c r="C153" s="319"/>
      <c r="D153" s="19" t="str">
        <f t="shared" si="57"/>
        <v>ПМСП, не включенная в базовую программу ОМС</v>
      </c>
      <c r="E153" s="275" t="s">
        <v>137</v>
      </c>
      <c r="F153" s="44" t="str">
        <f t="shared" si="75"/>
        <v>амбулаторно</v>
      </c>
      <c r="G153" s="263" t="s">
        <v>39</v>
      </c>
      <c r="H153" s="44" t="str">
        <f t="shared" si="76"/>
        <v>Первичная медико-санитарная помощь, в части диагностики и лечения</v>
      </c>
      <c r="I153" s="275" t="s">
        <v>242</v>
      </c>
      <c r="J153" s="44" t="str">
        <f t="shared" si="83"/>
        <v>Вакцинация</v>
      </c>
      <c r="K153" s="67" t="s">
        <v>128</v>
      </c>
      <c r="L153" s="67" t="s">
        <v>3</v>
      </c>
      <c r="M153" s="67" t="s">
        <v>5</v>
      </c>
      <c r="N153" s="98">
        <v>99</v>
      </c>
      <c r="O153" s="98">
        <v>100</v>
      </c>
      <c r="P153" s="116">
        <f t="shared" ref="P153" si="96">IF(AND(N153&lt;&gt;0,M153="Кач."),O153/N153*100,"")</f>
        <v>101.01010101010101</v>
      </c>
      <c r="Q153" s="116" t="str">
        <f t="shared" si="94"/>
        <v/>
      </c>
      <c r="R153" s="282">
        <f>IFERROR(AVERAGE(P153:P154),"")</f>
        <v>101.01010101010101</v>
      </c>
      <c r="S153" s="261">
        <f>AVERAGE(Q153:Q154)</f>
        <v>40</v>
      </c>
      <c r="T153" s="294">
        <f>IFERROR((R153*0.7+S153*0.3)*2,S153*2)</f>
        <v>165.4141414141414</v>
      </c>
      <c r="U153" s="262" t="str">
        <f t="shared" ref="U153" si="97">IF(T153&lt;170,"ГЗ по услуге (работе) НЕ выполнено","")&amp;IF(AND(T153&gt;=170,T153&lt;=200),"ГЗ по услуге (работе) выполнено","")&amp;IF(T153&gt;200,"ГЗ по услуге (работе) ПЕРЕвыполнено","")</f>
        <v>ГЗ по услуге (работе) НЕ выполнено</v>
      </c>
      <c r="V153" s="290"/>
      <c r="W153" s="268"/>
      <c r="X153" s="271"/>
    </row>
    <row r="154" spans="1:24" s="4" customFormat="1" ht="31.5" customHeight="1" thickBot="1" x14ac:dyDescent="0.3">
      <c r="A154" s="296"/>
      <c r="B154" s="44" t="str">
        <f t="shared" si="72"/>
        <v>ГБУЗ АО Камызякская РБ</v>
      </c>
      <c r="C154" s="318"/>
      <c r="D154" s="19" t="str">
        <f t="shared" si="57"/>
        <v>ПМСП, не включенная в базовую программу ОМС</v>
      </c>
      <c r="E154" s="277"/>
      <c r="F154" s="44" t="str">
        <f t="shared" si="75"/>
        <v>амбулаторно</v>
      </c>
      <c r="G154" s="264"/>
      <c r="H154" s="44" t="str">
        <f t="shared" si="76"/>
        <v>Первичная медико-санитарная помощь, в части диагностики и лечения</v>
      </c>
      <c r="I154" s="277"/>
      <c r="J154" s="44" t="str">
        <f t="shared" si="83"/>
        <v>Вакцинация</v>
      </c>
      <c r="K154" s="64" t="s">
        <v>40</v>
      </c>
      <c r="L154" s="65" t="s">
        <v>118</v>
      </c>
      <c r="M154" s="66" t="s">
        <v>42</v>
      </c>
      <c r="N154" s="94">
        <v>10</v>
      </c>
      <c r="O154" s="94">
        <v>2</v>
      </c>
      <c r="P154" s="53"/>
      <c r="Q154" s="115">
        <f t="shared" si="94"/>
        <v>40</v>
      </c>
      <c r="R154" s="282"/>
      <c r="S154" s="261"/>
      <c r="T154" s="294"/>
      <c r="U154" s="262"/>
      <c r="V154" s="290"/>
      <c r="W154" s="268"/>
      <c r="X154" s="271"/>
    </row>
    <row r="155" spans="1:24" s="4" customFormat="1" ht="33" customHeight="1" thickBot="1" x14ac:dyDescent="0.3">
      <c r="A155" s="296"/>
      <c r="B155" s="44" t="str">
        <f t="shared" si="72"/>
        <v>ГБУЗ АО Камызякская РБ</v>
      </c>
      <c r="C155" s="289" t="s">
        <v>136</v>
      </c>
      <c r="D155" s="19" t="str">
        <f>IF(C155="",D154,C155)</f>
        <v>Медицинская помощь в экстренной форме незастрахованным гражданам в системе обязательного медицинского страхования</v>
      </c>
      <c r="E155" s="262" t="s">
        <v>137</v>
      </c>
      <c r="F155" s="44" t="str">
        <f t="shared" si="75"/>
        <v>амбулаторно</v>
      </c>
      <c r="G155" s="275" t="s">
        <v>136</v>
      </c>
      <c r="H155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55" s="263" t="s">
        <v>143</v>
      </c>
      <c r="J155" s="44" t="str">
        <f t="shared" si="83"/>
        <v xml:space="preserve">Не применяется </v>
      </c>
      <c r="K155" s="67" t="s">
        <v>128</v>
      </c>
      <c r="L155" s="67" t="s">
        <v>3</v>
      </c>
      <c r="M155" s="67" t="s">
        <v>5</v>
      </c>
      <c r="N155" s="98">
        <v>99</v>
      </c>
      <c r="O155" s="98">
        <v>100</v>
      </c>
      <c r="P155" s="51">
        <f t="shared" ref="P155" si="98">IF(AND(N155&lt;&gt;0,M155="Кач."),O155/N155*100,"")</f>
        <v>101.01010101010101</v>
      </c>
      <c r="Q155" s="51"/>
      <c r="R155" s="265">
        <f>IFERROR(AVERAGE(P155:P157),"")</f>
        <v>101.01010101010101</v>
      </c>
      <c r="S155" s="259">
        <f>AVERAGE(Q155:Q157)</f>
        <v>114.04705882352941</v>
      </c>
      <c r="T155" s="280">
        <f>IFERROR((R155*0.7+S155*0.3)*2,S155*2)</f>
        <v>209.84237670825905</v>
      </c>
      <c r="U155" s="263" t="str">
        <f t="shared" ref="U155" si="99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ПЕРЕвыполнено</v>
      </c>
      <c r="V155" s="275"/>
      <c r="W155" s="268"/>
      <c r="X155" s="271"/>
    </row>
    <row r="156" spans="1:24" s="4" customFormat="1" ht="38.25" customHeight="1" thickBot="1" x14ac:dyDescent="0.3">
      <c r="A156" s="296"/>
      <c r="B156" s="44" t="str">
        <f t="shared" si="72"/>
        <v>ГБУЗ АО Камызякская РБ</v>
      </c>
      <c r="C156" s="289"/>
      <c r="D156" s="19" t="str">
        <f t="shared" si="57"/>
        <v>Медицинская помощь в экстренной форме незастрахованным гражданам в системе обязательного медицинского страхования</v>
      </c>
      <c r="E156" s="262"/>
      <c r="F156" s="44" t="str">
        <f t="shared" si="75"/>
        <v>амбулаторно</v>
      </c>
      <c r="G156" s="276"/>
      <c r="H156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56" s="303"/>
      <c r="J156" s="44" t="str">
        <f t="shared" si="83"/>
        <v xml:space="preserve">Не применяется </v>
      </c>
      <c r="K156" s="64" t="s">
        <v>40</v>
      </c>
      <c r="L156" s="65" t="s">
        <v>118</v>
      </c>
      <c r="M156" s="66" t="s">
        <v>42</v>
      </c>
      <c r="N156" s="163">
        <v>1700</v>
      </c>
      <c r="O156" s="96">
        <v>997</v>
      </c>
      <c r="P156" s="53"/>
      <c r="Q156" s="52">
        <f t="shared" si="94"/>
        <v>117.29411764705881</v>
      </c>
      <c r="R156" s="278"/>
      <c r="S156" s="279"/>
      <c r="T156" s="281"/>
      <c r="U156" s="303"/>
      <c r="V156" s="276"/>
      <c r="W156" s="268"/>
      <c r="X156" s="271"/>
    </row>
    <row r="157" spans="1:24" s="4" customFormat="1" ht="38.25" customHeight="1" thickBot="1" x14ac:dyDescent="0.3">
      <c r="A157" s="296"/>
      <c r="B157" s="44" t="str">
        <f t="shared" si="72"/>
        <v>ГБУЗ АО Камызякская РБ</v>
      </c>
      <c r="C157" s="289"/>
      <c r="D157" s="19" t="str">
        <f t="shared" si="57"/>
        <v>Медицинская помощь в экстренной форме незастрахованным гражданам в системе обязательного медицинского страхования</v>
      </c>
      <c r="E157" s="117" t="s">
        <v>50</v>
      </c>
      <c r="F157" s="44" t="str">
        <f t="shared" si="75"/>
        <v>Вне медицинской организации</v>
      </c>
      <c r="G157" s="277"/>
      <c r="H157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57" s="264"/>
      <c r="J157" s="44" t="str">
        <f t="shared" si="83"/>
        <v xml:space="preserve">Не применяется </v>
      </c>
      <c r="K157" s="69" t="s">
        <v>146</v>
      </c>
      <c r="L157" s="70" t="s">
        <v>41</v>
      </c>
      <c r="M157" s="66" t="s">
        <v>42</v>
      </c>
      <c r="N157" s="94">
        <v>500</v>
      </c>
      <c r="O157" s="96">
        <v>277</v>
      </c>
      <c r="P157" s="53"/>
      <c r="Q157" s="52">
        <f t="shared" si="94"/>
        <v>110.80000000000001</v>
      </c>
      <c r="R157" s="266"/>
      <c r="S157" s="260"/>
      <c r="T157" s="305"/>
      <c r="U157" s="264"/>
      <c r="V157" s="277"/>
      <c r="W157" s="268"/>
      <c r="X157" s="271"/>
    </row>
    <row r="158" spans="1:24" s="4" customFormat="1" ht="39" customHeight="1" thickBot="1" x14ac:dyDescent="0.3">
      <c r="A158" s="296"/>
      <c r="B158" s="44" t="str">
        <f t="shared" si="72"/>
        <v>ГБУЗ АО Камызякская РБ</v>
      </c>
      <c r="C158" s="289" t="s">
        <v>188</v>
      </c>
      <c r="D158" s="19" t="str">
        <f t="shared" si="57"/>
        <v>Медицинское освидетельствование на состояние опьянения (алкогольного, наркотического или иного токсического)</v>
      </c>
      <c r="E158" s="290" t="s">
        <v>47</v>
      </c>
      <c r="F158" s="44" t="str">
        <f t="shared" si="75"/>
        <v>Не предусмотрено</v>
      </c>
      <c r="G158" s="290" t="s">
        <v>47</v>
      </c>
      <c r="H158" s="44" t="str">
        <f t="shared" si="76"/>
        <v>Не предусмотрено</v>
      </c>
      <c r="I158" s="290" t="s">
        <v>47</v>
      </c>
      <c r="J158" s="44" t="str">
        <f t="shared" si="83"/>
        <v>Не предусмотрено</v>
      </c>
      <c r="K158" s="68" t="s">
        <v>57</v>
      </c>
      <c r="L158" s="67" t="s">
        <v>57</v>
      </c>
      <c r="M158" s="68"/>
      <c r="N158" s="98"/>
      <c r="O158" s="98"/>
      <c r="P158" s="51" t="str">
        <f t="shared" ref="P158" si="100">IF(AND(N158&lt;&gt;0,M158="Кач."),O158/N158*100,"")</f>
        <v/>
      </c>
      <c r="Q158" s="51"/>
      <c r="R158" s="282" t="str">
        <f>IFERROR(AVERAGE(P158:P159),"")</f>
        <v/>
      </c>
      <c r="S158" s="261">
        <f>AVERAGE(Q158:Q159)</f>
        <v>44.444444444444443</v>
      </c>
      <c r="T158" s="294">
        <f>IFERROR((R158*0.7+S158*0.3)*2,S158*2)</f>
        <v>88.888888888888886</v>
      </c>
      <c r="U158" s="262" t="str">
        <f>IF(T158&lt;170,"ГЗ по услуге (работе) НЕ выполнено","")&amp;IF(AND(T158&gt;=170,T158&lt;=200),"ГЗ по услуге (работе) выполнено","")&amp;IF(T158&gt;200,"ГЗ по услуге (работе) ПЕРЕвыполнено","")</f>
        <v>ГЗ по услуге (работе) НЕ выполнено</v>
      </c>
      <c r="V158" s="290"/>
      <c r="W158" s="268"/>
      <c r="X158" s="271"/>
    </row>
    <row r="159" spans="1:24" s="4" customFormat="1" ht="36" customHeight="1" thickBot="1" x14ac:dyDescent="0.3">
      <c r="A159" s="296"/>
      <c r="B159" s="44" t="str">
        <f t="shared" si="72"/>
        <v>ГБУЗ АО Камызякская РБ</v>
      </c>
      <c r="C159" s="289"/>
      <c r="D159" s="19" t="str">
        <f t="shared" si="57"/>
        <v>Медицинское освидетельствование на состояние опьянения (алкогольного, наркотического или иного токсического)</v>
      </c>
      <c r="E159" s="290"/>
      <c r="F159" s="44" t="str">
        <f t="shared" si="75"/>
        <v>Не предусмотрено</v>
      </c>
      <c r="G159" s="290"/>
      <c r="H159" s="44" t="str">
        <f t="shared" si="76"/>
        <v>Не предусмотрено</v>
      </c>
      <c r="I159" s="290"/>
      <c r="J159" s="44" t="str">
        <f t="shared" si="83"/>
        <v>Не предусмотрено</v>
      </c>
      <c r="K159" s="69" t="s">
        <v>189</v>
      </c>
      <c r="L159" s="70" t="s">
        <v>58</v>
      </c>
      <c r="M159" s="66" t="s">
        <v>42</v>
      </c>
      <c r="N159" s="96">
        <v>360</v>
      </c>
      <c r="O159" s="96">
        <v>80</v>
      </c>
      <c r="P159" s="53"/>
      <c r="Q159" s="52">
        <f t="shared" ref="Q159" si="101">IF(AND(N159&lt;&gt;0,M159="объем"),(O159/N159*100)/$Y$2*12,"")</f>
        <v>44.444444444444443</v>
      </c>
      <c r="R159" s="282"/>
      <c r="S159" s="261"/>
      <c r="T159" s="294"/>
      <c r="U159" s="262"/>
      <c r="V159" s="290"/>
      <c r="W159" s="268"/>
      <c r="X159" s="271"/>
    </row>
    <row r="160" spans="1:24" s="4" customFormat="1" ht="36.75" customHeight="1" thickBot="1" x14ac:dyDescent="0.3">
      <c r="A160" s="296"/>
      <c r="B160" s="44" t="str">
        <f t="shared" si="72"/>
        <v>ГБУЗ АО Камызякская РБ</v>
      </c>
      <c r="C160" s="284" t="s">
        <v>71</v>
      </c>
      <c r="D160" s="19" t="str">
        <f t="shared" si="57"/>
        <v>Паллиативная медицинская помощь</v>
      </c>
      <c r="E160" s="262" t="s">
        <v>138</v>
      </c>
      <c r="F160" s="44" t="str">
        <f t="shared" si="75"/>
        <v>стационар</v>
      </c>
      <c r="G160" s="262" t="s">
        <v>43</v>
      </c>
      <c r="H160" s="44" t="str">
        <f t="shared" si="76"/>
        <v>паллиативная медицинская помощь</v>
      </c>
      <c r="I160" s="262" t="s">
        <v>143</v>
      </c>
      <c r="J160" s="44" t="str">
        <f t="shared" si="83"/>
        <v xml:space="preserve">Не применяется </v>
      </c>
      <c r="K160" s="67" t="s">
        <v>128</v>
      </c>
      <c r="L160" s="67" t="s">
        <v>3</v>
      </c>
      <c r="M160" s="67" t="s">
        <v>5</v>
      </c>
      <c r="N160" s="98">
        <v>99</v>
      </c>
      <c r="O160" s="98">
        <v>100</v>
      </c>
      <c r="P160" s="238">
        <f t="shared" ref="P160:P162" si="102">IF(AND(N160&lt;&gt;0,M160="Кач."),O160/N160*100,"")</f>
        <v>101.01010101010101</v>
      </c>
      <c r="Q160" s="237"/>
      <c r="R160" s="282">
        <f>IFERROR(AVERAGE(P160:P161),"")</f>
        <v>101.01010101010101</v>
      </c>
      <c r="S160" s="309">
        <f>AVERAGE(Q160:Q161)</f>
        <v>54.844006568144501</v>
      </c>
      <c r="T160" s="294">
        <f>IFERROR((R160*0.7+S160*0.3)*2,S160*2)</f>
        <v>174.32054535502809</v>
      </c>
      <c r="U160" s="263" t="str">
        <f t="shared" ref="U160" si="103"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выполнено</v>
      </c>
      <c r="V160" s="275"/>
      <c r="W160" s="268"/>
      <c r="X160" s="271"/>
    </row>
    <row r="161" spans="1:24" s="4" customFormat="1" ht="34.5" customHeight="1" thickBot="1" x14ac:dyDescent="0.3">
      <c r="A161" s="296"/>
      <c r="B161" s="44" t="str">
        <f t="shared" si="72"/>
        <v>ГБУЗ АО Камызякская РБ</v>
      </c>
      <c r="C161" s="306"/>
      <c r="D161" s="19" t="str">
        <f t="shared" si="57"/>
        <v>Паллиативная медицинская помощь</v>
      </c>
      <c r="E161" s="262"/>
      <c r="F161" s="44" t="str">
        <f t="shared" si="75"/>
        <v>стационар</v>
      </c>
      <c r="G161" s="262"/>
      <c r="H161" s="44" t="str">
        <f t="shared" si="76"/>
        <v>паллиативная медицинская помощь</v>
      </c>
      <c r="I161" s="262"/>
      <c r="J161" s="44" t="str">
        <f t="shared" si="83"/>
        <v xml:space="preserve">Не применяется </v>
      </c>
      <c r="K161" s="69" t="s">
        <v>134</v>
      </c>
      <c r="L161" s="65" t="s">
        <v>135</v>
      </c>
      <c r="M161" s="66" t="s">
        <v>42</v>
      </c>
      <c r="N161" s="162">
        <v>4263</v>
      </c>
      <c r="O161" s="96">
        <v>1169</v>
      </c>
      <c r="P161" s="53"/>
      <c r="Q161" s="255">
        <f t="shared" ref="Q161:Q163" si="104">IF(AND(N161&lt;&gt;0,M161="объем"),(O161/N161*100)/$Y$2*12,"")</f>
        <v>54.844006568144501</v>
      </c>
      <c r="R161" s="282"/>
      <c r="S161" s="310"/>
      <c r="T161" s="294"/>
      <c r="U161" s="264"/>
      <c r="V161" s="277"/>
      <c r="W161" s="268"/>
      <c r="X161" s="271"/>
    </row>
    <row r="162" spans="1:24" s="4" customFormat="1" ht="33.75" customHeight="1" thickBot="1" x14ac:dyDescent="0.3">
      <c r="A162" s="296"/>
      <c r="B162" s="44" t="str">
        <f t="shared" si="72"/>
        <v>ГБУЗ АО Камызякская РБ</v>
      </c>
      <c r="C162" s="306"/>
      <c r="D162" s="19" t="str">
        <f t="shared" si="57"/>
        <v>Паллиативная медицинская помощь</v>
      </c>
      <c r="E162" s="262" t="s">
        <v>282</v>
      </c>
      <c r="F162" s="44" t="str">
        <f>IF(E162="",F159,E162)</f>
        <v xml:space="preserve">амбулаторно </v>
      </c>
      <c r="G162" s="262" t="s">
        <v>43</v>
      </c>
      <c r="H162" s="44" t="str">
        <f>IF(G162="",H159,G162)</f>
        <v>паллиативная медицинская помощь</v>
      </c>
      <c r="I162" s="262" t="s">
        <v>143</v>
      </c>
      <c r="J162" s="44" t="str">
        <f>IF(I162="",J159,I162)</f>
        <v xml:space="preserve">Не применяется </v>
      </c>
      <c r="K162" s="68" t="s">
        <v>128</v>
      </c>
      <c r="L162" s="67" t="s">
        <v>3</v>
      </c>
      <c r="M162" s="67" t="s">
        <v>5</v>
      </c>
      <c r="N162" s="98">
        <v>99</v>
      </c>
      <c r="O162" s="98">
        <v>100</v>
      </c>
      <c r="P162" s="51">
        <f t="shared" si="102"/>
        <v>101.01010101010101</v>
      </c>
      <c r="Q162" s="51"/>
      <c r="R162" s="282">
        <f>IFERROR(AVERAGE(P162:P163),"")</f>
        <v>101.01010101010101</v>
      </c>
      <c r="S162" s="261">
        <f>AVERAGE(Q162:Q163)</f>
        <v>102.15384615384616</v>
      </c>
      <c r="T162" s="294">
        <f>IFERROR((R162*0.7+S162*0.3)*2,S162*2)</f>
        <v>202.7064491064491</v>
      </c>
      <c r="U162" s="262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90"/>
      <c r="W162" s="268"/>
      <c r="X162" s="271"/>
    </row>
    <row r="163" spans="1:24" s="4" customFormat="1" ht="33" customHeight="1" thickBot="1" x14ac:dyDescent="0.3">
      <c r="A163" s="296"/>
      <c r="B163" s="44" t="str">
        <f t="shared" si="72"/>
        <v>ГБУЗ АО Камызякская РБ</v>
      </c>
      <c r="C163" s="306"/>
      <c r="D163" s="19" t="str">
        <f t="shared" si="57"/>
        <v>Паллиативная медицинская помощь</v>
      </c>
      <c r="E163" s="262"/>
      <c r="F163" s="44" t="str">
        <f t="shared" si="75"/>
        <v xml:space="preserve">амбулаторно </v>
      </c>
      <c r="G163" s="262"/>
      <c r="H163" s="44" t="str">
        <f t="shared" si="76"/>
        <v>паллиативная медицинская помощь</v>
      </c>
      <c r="I163" s="262"/>
      <c r="J163" s="44" t="str">
        <f>IF(I163="",J162,I163)</f>
        <v xml:space="preserve">Не применяется </v>
      </c>
      <c r="K163" s="69" t="s">
        <v>40</v>
      </c>
      <c r="L163" s="65" t="s">
        <v>118</v>
      </c>
      <c r="M163" s="66" t="s">
        <v>42</v>
      </c>
      <c r="N163" s="96">
        <v>650</v>
      </c>
      <c r="O163" s="96">
        <v>332</v>
      </c>
      <c r="P163" s="53"/>
      <c r="Q163" s="52">
        <f t="shared" si="104"/>
        <v>102.15384615384616</v>
      </c>
      <c r="R163" s="282"/>
      <c r="S163" s="261"/>
      <c r="T163" s="294"/>
      <c r="U163" s="262"/>
      <c r="V163" s="290"/>
      <c r="W163" s="268"/>
      <c r="X163" s="271"/>
    </row>
    <row r="164" spans="1:24" s="4" customFormat="1" ht="35.25" customHeight="1" thickBot="1" x14ac:dyDescent="0.3">
      <c r="A164" s="296"/>
      <c r="B164" s="44" t="str">
        <f>IF(A164="",B163,A164)</f>
        <v>ГБУЗ АО Камызякская РБ</v>
      </c>
      <c r="C164" s="306"/>
      <c r="D164" s="19" t="str">
        <f>IF(C164="",D163,C164)</f>
        <v>Паллиативная медицинская помощь</v>
      </c>
      <c r="E164" s="263" t="s">
        <v>243</v>
      </c>
      <c r="F164" s="44" t="str">
        <f>IF(E164="",F163,E164)</f>
        <v>амбулаторно на дому выездными патронажными бригадами</v>
      </c>
      <c r="G164" s="263" t="s">
        <v>43</v>
      </c>
      <c r="H164" s="44" t="str">
        <f>IF(G164="",H163,G164)</f>
        <v>паллиативная медицинская помощь</v>
      </c>
      <c r="I164" s="263" t="s">
        <v>143</v>
      </c>
      <c r="J164" s="44" t="str">
        <f>IF(I164="",J163,I164)</f>
        <v xml:space="preserve">Не применяется </v>
      </c>
      <c r="K164" s="68" t="s">
        <v>128</v>
      </c>
      <c r="L164" s="67" t="s">
        <v>3</v>
      </c>
      <c r="M164" s="67" t="s">
        <v>5</v>
      </c>
      <c r="N164" s="98">
        <v>99</v>
      </c>
      <c r="O164" s="98">
        <v>100</v>
      </c>
      <c r="P164" s="116">
        <f t="shared" ref="P164" si="105">IF(AND(N164&lt;&gt;0,M164="Кач."),O164/N164*100,"")</f>
        <v>101.01010101010101</v>
      </c>
      <c r="Q164" s="116"/>
      <c r="R164" s="282">
        <f>IFERROR(AVERAGE(P164:P165),"")</f>
        <v>101.01010101010101</v>
      </c>
      <c r="S164" s="261">
        <f>AVERAGE(Q164:Q165)</f>
        <v>97.534246575342451</v>
      </c>
      <c r="T164" s="294">
        <f t="shared" ref="T164" si="106">IFERROR((R164*0.7+S164*0.3)*2,S164*2)</f>
        <v>199.93468935934686</v>
      </c>
      <c r="U164" s="262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выполнено</v>
      </c>
      <c r="V164" s="290"/>
      <c r="W164" s="268"/>
      <c r="X164" s="271"/>
    </row>
    <row r="165" spans="1:24" s="4" customFormat="1" ht="32.25" customHeight="1" thickBot="1" x14ac:dyDescent="0.3">
      <c r="A165" s="296"/>
      <c r="B165" s="44" t="str">
        <f t="shared" si="72"/>
        <v>ГБУЗ АО Камызякская РБ</v>
      </c>
      <c r="C165" s="285"/>
      <c r="D165" s="19" t="str">
        <f t="shared" si="57"/>
        <v>Паллиативная медицинская помощь</v>
      </c>
      <c r="E165" s="264"/>
      <c r="F165" s="44" t="str">
        <f t="shared" si="75"/>
        <v>амбулаторно на дому выездными патронажными бригадами</v>
      </c>
      <c r="G165" s="264"/>
      <c r="H165" s="44" t="str">
        <f t="shared" si="76"/>
        <v>паллиативная медицинская помощь</v>
      </c>
      <c r="I165" s="264"/>
      <c r="J165" s="44" t="str">
        <f>IF(I165="",J164,I165)</f>
        <v xml:space="preserve">Не применяется </v>
      </c>
      <c r="K165" s="69" t="s">
        <v>40</v>
      </c>
      <c r="L165" s="65" t="s">
        <v>118</v>
      </c>
      <c r="M165" s="66" t="s">
        <v>42</v>
      </c>
      <c r="N165" s="96">
        <v>730</v>
      </c>
      <c r="O165" s="96">
        <v>356</v>
      </c>
      <c r="P165" s="53"/>
      <c r="Q165" s="115">
        <f t="shared" ref="Q165" si="107">IF(AND(N165&lt;&gt;0,M165="объем"),(O165/N165*100)/$Y$2*12,"")</f>
        <v>97.534246575342451</v>
      </c>
      <c r="R165" s="282"/>
      <c r="S165" s="261"/>
      <c r="T165" s="294"/>
      <c r="U165" s="262"/>
      <c r="V165" s="290"/>
      <c r="W165" s="268"/>
      <c r="X165" s="271"/>
    </row>
    <row r="166" spans="1:24" s="4" customFormat="1" ht="36.75" customHeight="1" thickBot="1" x14ac:dyDescent="0.3">
      <c r="A166" s="296"/>
      <c r="B166" s="44" t="str">
        <f>IF(A166="",B165,A166)</f>
        <v>ГБУЗ АО Камызякская РБ</v>
      </c>
      <c r="C166" s="284" t="s">
        <v>226</v>
      </c>
      <c r="D166" s="19" t="str">
        <f t="shared" ref="D166:D229" si="108">IF(C166="",D165,C166)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6" s="263" t="s">
        <v>277</v>
      </c>
      <c r="F166" s="44" t="str">
        <f t="shared" si="75"/>
        <v>заключение договоров</v>
      </c>
      <c r="G166" s="263" t="s">
        <v>279</v>
      </c>
      <c r="H166" s="44" t="str">
        <f t="shared" si="7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6" s="263" t="s">
        <v>278</v>
      </c>
      <c r="J166" s="44" t="str">
        <f t="shared" ref="J166:J190" si="109">IF(I166="",J165,I166)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6" s="71" t="s">
        <v>227</v>
      </c>
      <c r="L166" s="70" t="s">
        <v>3</v>
      </c>
      <c r="M166" s="67" t="s">
        <v>5</v>
      </c>
      <c r="N166" s="98">
        <v>100</v>
      </c>
      <c r="O166" s="98">
        <v>100</v>
      </c>
      <c r="P166" s="51">
        <f t="shared" ref="P166" si="110">IF(AND(N166&lt;&gt;0,M166="Кач."),O166/N166*100,"")</f>
        <v>100</v>
      </c>
      <c r="Q166" s="51"/>
      <c r="R166" s="282">
        <f>IFERROR(AVERAGE(P166:P167),"")</f>
        <v>100</v>
      </c>
      <c r="S166" s="261">
        <f>AVERAGE(Q166:Q167)</f>
        <v>100</v>
      </c>
      <c r="T166" s="294">
        <f t="shared" ref="T166" si="111">IFERROR((R166*0.7+S166*0.3)*2,S166*2)</f>
        <v>200</v>
      </c>
      <c r="U166" s="262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выполнено</v>
      </c>
      <c r="V166" s="290"/>
      <c r="W166" s="268"/>
      <c r="X166" s="271"/>
    </row>
    <row r="167" spans="1:24" s="4" customFormat="1" ht="42.75" customHeight="1" thickBot="1" x14ac:dyDescent="0.3">
      <c r="A167" s="297"/>
      <c r="B167" s="44" t="str">
        <f t="shared" si="72"/>
        <v>ГБУЗ АО Камызякская РБ</v>
      </c>
      <c r="C167" s="285"/>
      <c r="D167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7" s="264"/>
      <c r="F167" s="44" t="str">
        <f t="shared" si="75"/>
        <v>заключение договоров</v>
      </c>
      <c r="G167" s="264"/>
      <c r="H167" s="44" t="str">
        <f t="shared" si="7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7" s="264"/>
      <c r="J167" s="44" t="str">
        <f t="shared" si="1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7" s="72" t="s">
        <v>234</v>
      </c>
      <c r="L167" s="70" t="s">
        <v>228</v>
      </c>
      <c r="M167" s="66" t="s">
        <v>42</v>
      </c>
      <c r="N167" s="96">
        <v>37.57</v>
      </c>
      <c r="O167" s="96">
        <v>37.57</v>
      </c>
      <c r="P167" s="53"/>
      <c r="Q167" s="55">
        <f>IF(AND(N167&lt;&gt;0,M167="объем"),(O167/N167*100),"")</f>
        <v>100</v>
      </c>
      <c r="R167" s="282"/>
      <c r="S167" s="261"/>
      <c r="T167" s="294"/>
      <c r="U167" s="262"/>
      <c r="V167" s="290"/>
      <c r="W167" s="269"/>
      <c r="X167" s="272"/>
    </row>
    <row r="168" spans="1:24" s="4" customFormat="1" ht="28.5" customHeight="1" thickBot="1" x14ac:dyDescent="0.3">
      <c r="A168" s="313" t="s">
        <v>26</v>
      </c>
      <c r="B168" s="44" t="str">
        <f t="shared" si="72"/>
        <v>ГБУЗ АО Красноярская РБ</v>
      </c>
      <c r="C168" s="317" t="s">
        <v>119</v>
      </c>
      <c r="D168" s="19" t="str">
        <f t="shared" si="108"/>
        <v>ПМСП, не включенная в базовую программу ОМС</v>
      </c>
      <c r="E168" s="290" t="s">
        <v>137</v>
      </c>
      <c r="F168" s="44" t="str">
        <f t="shared" si="75"/>
        <v>амбулаторно</v>
      </c>
      <c r="G168" s="262" t="s">
        <v>132</v>
      </c>
      <c r="H168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8" s="290" t="s">
        <v>162</v>
      </c>
      <c r="J168" s="44" t="str">
        <f t="shared" si="109"/>
        <v>по профилю дерматовенерология (в части венерологии)</v>
      </c>
      <c r="K168" s="67" t="s">
        <v>128</v>
      </c>
      <c r="L168" s="67" t="s">
        <v>3</v>
      </c>
      <c r="M168" s="67" t="s">
        <v>5</v>
      </c>
      <c r="N168" s="98">
        <v>99</v>
      </c>
      <c r="O168" s="98">
        <v>99</v>
      </c>
      <c r="P168" s="51">
        <f t="shared" ref="P168" si="112">IF(AND(N168&lt;&gt;0,M168="Кач."),O168/N168*100,"")</f>
        <v>100</v>
      </c>
      <c r="Q168" s="51"/>
      <c r="R168" s="282">
        <f>IFERROR(AVERAGE(P168:P170),"")</f>
        <v>100</v>
      </c>
      <c r="S168" s="261">
        <f>AVERAGE(Q168:Q170)</f>
        <v>125.21428571428571</v>
      </c>
      <c r="T168" s="294">
        <f>IFERROR((R168*0.7+S168*0.3)*2,S168*2)</f>
        <v>215.12857142857143</v>
      </c>
      <c r="U168" s="262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ПЕРЕвыполнено</v>
      </c>
      <c r="V168" s="290"/>
      <c r="W168" s="267">
        <f>AVERAGE(T168:T191)</f>
        <v>189.7984550963244</v>
      </c>
      <c r="X168" s="270" t="str">
        <f>IF(W168&lt;170,"ГЗ по учреждению не выполнено","")&amp;IF(AND(W168&gt;=170,W168&lt;=200),"ГЗ по учреждению выполнено","")&amp;IF(W168&gt;200,"ГЗ по учреждению перевыполнено","")</f>
        <v>ГЗ по учреждению выполнено</v>
      </c>
    </row>
    <row r="169" spans="1:24" s="4" customFormat="1" ht="28.5" customHeight="1" thickBot="1" x14ac:dyDescent="0.3">
      <c r="A169" s="314"/>
      <c r="B169" s="44" t="str">
        <f t="shared" si="72"/>
        <v>ГБУЗ АО Красноярская РБ</v>
      </c>
      <c r="C169" s="319"/>
      <c r="D169" s="19" t="str">
        <f t="shared" si="108"/>
        <v>ПМСП, не включенная в базовую программу ОМС</v>
      </c>
      <c r="E169" s="290"/>
      <c r="F169" s="44" t="str">
        <f t="shared" si="75"/>
        <v>амбулаторно</v>
      </c>
      <c r="G169" s="262"/>
      <c r="H169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9" s="290"/>
      <c r="J169" s="44" t="str">
        <f t="shared" si="109"/>
        <v>по профилю дерматовенерология (в части венерологии)</v>
      </c>
      <c r="K169" s="64" t="s">
        <v>40</v>
      </c>
      <c r="L169" s="65" t="s">
        <v>118</v>
      </c>
      <c r="M169" s="66" t="s">
        <v>42</v>
      </c>
      <c r="N169" s="101">
        <v>840</v>
      </c>
      <c r="O169" s="101">
        <v>615</v>
      </c>
      <c r="P169" s="53"/>
      <c r="Q169" s="52">
        <f t="shared" ref="Q169:Q174" si="113">IF(AND(N169&lt;&gt;0,M169="объем"),(O169/N169*100)/$Y$2*12,"")</f>
        <v>146.42857142857142</v>
      </c>
      <c r="R169" s="282"/>
      <c r="S169" s="261"/>
      <c r="T169" s="294"/>
      <c r="U169" s="262"/>
      <c r="V169" s="290"/>
      <c r="W169" s="268"/>
      <c r="X169" s="271"/>
    </row>
    <row r="170" spans="1:24" s="4" customFormat="1" ht="33" customHeight="1" thickBot="1" x14ac:dyDescent="0.3">
      <c r="A170" s="314"/>
      <c r="B170" s="44" t="str">
        <f t="shared" si="72"/>
        <v>ГБУЗ АО Красноярская РБ</v>
      </c>
      <c r="C170" s="319"/>
      <c r="D170" s="19" t="str">
        <f t="shared" si="108"/>
        <v>ПМСП, не включенная в базовую программу ОМС</v>
      </c>
      <c r="E170" s="290"/>
      <c r="F170" s="44" t="str">
        <f t="shared" si="75"/>
        <v>амбулаторно</v>
      </c>
      <c r="G170" s="262"/>
      <c r="H170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0" s="290"/>
      <c r="J170" s="44" t="str">
        <f t="shared" si="109"/>
        <v>по профилю дерматовенерология (в части венерологии)</v>
      </c>
      <c r="K170" s="64" t="s">
        <v>133</v>
      </c>
      <c r="L170" s="65" t="s">
        <v>118</v>
      </c>
      <c r="M170" s="66" t="s">
        <v>42</v>
      </c>
      <c r="N170" s="96">
        <v>150</v>
      </c>
      <c r="O170" s="96">
        <v>78</v>
      </c>
      <c r="P170" s="53"/>
      <c r="Q170" s="52">
        <f t="shared" si="113"/>
        <v>104</v>
      </c>
      <c r="R170" s="282"/>
      <c r="S170" s="261"/>
      <c r="T170" s="294"/>
      <c r="U170" s="262"/>
      <c r="V170" s="290"/>
      <c r="W170" s="268"/>
      <c r="X170" s="271"/>
    </row>
    <row r="171" spans="1:24" s="4" customFormat="1" ht="28.5" customHeight="1" thickBot="1" x14ac:dyDescent="0.3">
      <c r="A171" s="314"/>
      <c r="B171" s="44" t="str">
        <f t="shared" si="72"/>
        <v>ГБУЗ АО Красноярская РБ</v>
      </c>
      <c r="C171" s="319"/>
      <c r="D171" s="19" t="str">
        <f t="shared" si="108"/>
        <v>ПМСП, не включенная в базовую программу ОМС</v>
      </c>
      <c r="E171" s="290" t="s">
        <v>137</v>
      </c>
      <c r="F171" s="44" t="str">
        <f t="shared" si="75"/>
        <v>амбулаторно</v>
      </c>
      <c r="G171" s="262" t="s">
        <v>140</v>
      </c>
      <c r="H171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1" s="290" t="s">
        <v>139</v>
      </c>
      <c r="J171" s="44" t="str">
        <f t="shared" si="109"/>
        <v>по профилю Фтизиатрия</v>
      </c>
      <c r="K171" s="68" t="s">
        <v>128</v>
      </c>
      <c r="L171" s="67" t="s">
        <v>3</v>
      </c>
      <c r="M171" s="67" t="s">
        <v>5</v>
      </c>
      <c r="N171" s="98">
        <v>99</v>
      </c>
      <c r="O171" s="98">
        <v>99</v>
      </c>
      <c r="P171" s="51">
        <f t="shared" ref="P171" si="114">IF(AND(N171&lt;&gt;0,M171="Кач."),O171/N171*100,"")</f>
        <v>100</v>
      </c>
      <c r="Q171" s="51"/>
      <c r="R171" s="282">
        <f>IFERROR(AVERAGE(P171:P173),"")</f>
        <v>100</v>
      </c>
      <c r="S171" s="261">
        <f>AVERAGE(Q171:Q173)</f>
        <v>114.13919371270558</v>
      </c>
      <c r="T171" s="294">
        <f>IFERROR((R171*0.7+S171*0.3)*2,S171*2)</f>
        <v>208.48351622762334</v>
      </c>
      <c r="U171" s="262" t="str">
        <f>IF(T171&lt;170,"ГЗ по услуге (работе) НЕ выполнено","")&amp;IF(AND(T171&gt;=170,T171&lt;=200),"ГЗ по услуге (работе) выполнено","")&amp;IF(T171&gt;200,"ГЗ по услуге (работе) ПЕРЕвыполнено","")</f>
        <v>ГЗ по услуге (работе) ПЕРЕвыполнено</v>
      </c>
      <c r="V171" s="290"/>
      <c r="W171" s="268"/>
      <c r="X171" s="271"/>
    </row>
    <row r="172" spans="1:24" s="4" customFormat="1" ht="28.5" customHeight="1" thickBot="1" x14ac:dyDescent="0.3">
      <c r="A172" s="314"/>
      <c r="B172" s="44" t="str">
        <f t="shared" ref="B172:B203" si="115">IF(A172="",B171,A172)</f>
        <v>ГБУЗ АО Красноярская РБ</v>
      </c>
      <c r="C172" s="319"/>
      <c r="D172" s="19" t="str">
        <f t="shared" si="108"/>
        <v>ПМСП, не включенная в базовую программу ОМС</v>
      </c>
      <c r="E172" s="290"/>
      <c r="F172" s="44" t="str">
        <f t="shared" si="75"/>
        <v>амбулаторно</v>
      </c>
      <c r="G172" s="262"/>
      <c r="H172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2" s="290"/>
      <c r="J172" s="44" t="str">
        <f t="shared" si="109"/>
        <v>по профилю Фтизиатрия</v>
      </c>
      <c r="K172" s="69" t="s">
        <v>40</v>
      </c>
      <c r="L172" s="65" t="s">
        <v>118</v>
      </c>
      <c r="M172" s="66" t="s">
        <v>42</v>
      </c>
      <c r="N172" s="96">
        <v>6871</v>
      </c>
      <c r="O172" s="101">
        <v>3555</v>
      </c>
      <c r="P172" s="53"/>
      <c r="Q172" s="52">
        <f t="shared" si="113"/>
        <v>103.47838742541114</v>
      </c>
      <c r="R172" s="282"/>
      <c r="S172" s="261"/>
      <c r="T172" s="294"/>
      <c r="U172" s="262"/>
      <c r="V172" s="290"/>
      <c r="W172" s="268"/>
      <c r="X172" s="271"/>
    </row>
    <row r="173" spans="1:24" s="4" customFormat="1" ht="30.75" customHeight="1" thickBot="1" x14ac:dyDescent="0.3">
      <c r="A173" s="314"/>
      <c r="B173" s="44" t="str">
        <f t="shared" si="115"/>
        <v>ГБУЗ АО Красноярская РБ</v>
      </c>
      <c r="C173" s="319"/>
      <c r="D173" s="19" t="str">
        <f t="shared" si="108"/>
        <v>ПМСП, не включенная в базовую программу ОМС</v>
      </c>
      <c r="E173" s="290"/>
      <c r="F173" s="44" t="str">
        <f t="shared" si="75"/>
        <v>амбулаторно</v>
      </c>
      <c r="G173" s="262"/>
      <c r="H173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3" s="290"/>
      <c r="J173" s="44" t="str">
        <f t="shared" si="109"/>
        <v>по профилю Фтизиатрия</v>
      </c>
      <c r="K173" s="69" t="s">
        <v>133</v>
      </c>
      <c r="L173" s="65" t="s">
        <v>118</v>
      </c>
      <c r="M173" s="66" t="s">
        <v>42</v>
      </c>
      <c r="N173" s="96">
        <v>500</v>
      </c>
      <c r="O173" s="101">
        <v>312</v>
      </c>
      <c r="P173" s="53"/>
      <c r="Q173" s="52">
        <f t="shared" si="113"/>
        <v>124.80000000000001</v>
      </c>
      <c r="R173" s="282"/>
      <c r="S173" s="261"/>
      <c r="T173" s="294"/>
      <c r="U173" s="262"/>
      <c r="V173" s="290"/>
      <c r="W173" s="268"/>
      <c r="X173" s="271"/>
    </row>
    <row r="174" spans="1:24" s="4" customFormat="1" ht="30" customHeight="1" thickBot="1" x14ac:dyDescent="0.3">
      <c r="A174" s="314"/>
      <c r="B174" s="44" t="str">
        <f t="shared" si="115"/>
        <v>ГБУЗ АО Красноярская РБ</v>
      </c>
      <c r="C174" s="319"/>
      <c r="D174" s="19" t="str">
        <f t="shared" si="108"/>
        <v>ПМСП, не включенная в базовую программу ОМС</v>
      </c>
      <c r="E174" s="290" t="s">
        <v>137</v>
      </c>
      <c r="F174" s="44" t="str">
        <f t="shared" si="75"/>
        <v>амбулаторно</v>
      </c>
      <c r="G174" s="262" t="s">
        <v>161</v>
      </c>
      <c r="H174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4" s="290" t="s">
        <v>267</v>
      </c>
      <c r="J174" s="44" t="str">
        <f t="shared" si="109"/>
        <v>по профилю психиатрия-наркология</v>
      </c>
      <c r="K174" s="68" t="s">
        <v>128</v>
      </c>
      <c r="L174" s="67" t="s">
        <v>3</v>
      </c>
      <c r="M174" s="67" t="s">
        <v>5</v>
      </c>
      <c r="N174" s="98">
        <v>99</v>
      </c>
      <c r="O174" s="98">
        <v>99</v>
      </c>
      <c r="P174" s="51">
        <f t="shared" ref="P174" si="116">IF(AND(N174&lt;&gt;0,M174="Кач."),O174/N174*100,"")</f>
        <v>100</v>
      </c>
      <c r="Q174" s="51" t="str">
        <f t="shared" si="113"/>
        <v/>
      </c>
      <c r="R174" s="282">
        <f>IFERROR(AVERAGE(P174:P176),"")</f>
        <v>100</v>
      </c>
      <c r="S174" s="261">
        <f>AVERAGE(Q174:Q176)</f>
        <v>100.15053763440859</v>
      </c>
      <c r="T174" s="294">
        <f>IFERROR((R174*0.7+S174*0.3)*2,S174*2)</f>
        <v>200.09032258064514</v>
      </c>
      <c r="U174" s="262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ПЕРЕвыполнено</v>
      </c>
      <c r="V174" s="290"/>
      <c r="W174" s="268"/>
      <c r="X174" s="271"/>
    </row>
    <row r="175" spans="1:24" s="4" customFormat="1" ht="28.5" customHeight="1" thickBot="1" x14ac:dyDescent="0.3">
      <c r="A175" s="314"/>
      <c r="B175" s="44" t="str">
        <f t="shared" si="115"/>
        <v>ГБУЗ АО Красноярская РБ</v>
      </c>
      <c r="C175" s="319"/>
      <c r="D175" s="19" t="str">
        <f t="shared" si="108"/>
        <v>ПМСП, не включенная в базовую программу ОМС</v>
      </c>
      <c r="E175" s="290"/>
      <c r="F175" s="44" t="str">
        <f t="shared" si="75"/>
        <v>амбулаторно</v>
      </c>
      <c r="G175" s="262"/>
      <c r="H175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5" s="290"/>
      <c r="J175" s="44" t="str">
        <f t="shared" si="109"/>
        <v>по профилю психиатрия-наркология</v>
      </c>
      <c r="K175" s="69" t="s">
        <v>40</v>
      </c>
      <c r="L175" s="65" t="s">
        <v>118</v>
      </c>
      <c r="M175" s="66" t="s">
        <v>42</v>
      </c>
      <c r="N175" s="96">
        <v>3100</v>
      </c>
      <c r="O175" s="101">
        <v>1565</v>
      </c>
      <c r="P175" s="53"/>
      <c r="Q175" s="52">
        <f>IF(AND(N175&lt;&gt;0,M175="объем"),(O175/N175*100)/$Y$2*12,"")</f>
        <v>100.96774193548387</v>
      </c>
      <c r="R175" s="282"/>
      <c r="S175" s="261"/>
      <c r="T175" s="294"/>
      <c r="U175" s="262"/>
      <c r="V175" s="290"/>
      <c r="W175" s="268"/>
      <c r="X175" s="271"/>
    </row>
    <row r="176" spans="1:24" s="4" customFormat="1" ht="28.5" customHeight="1" thickBot="1" x14ac:dyDescent="0.3">
      <c r="A176" s="314"/>
      <c r="B176" s="44" t="str">
        <f t="shared" si="115"/>
        <v>ГБУЗ АО Красноярская РБ</v>
      </c>
      <c r="C176" s="319"/>
      <c r="D176" s="19" t="str">
        <f t="shared" si="108"/>
        <v>ПМСП, не включенная в базовую программу ОМС</v>
      </c>
      <c r="E176" s="290"/>
      <c r="F176" s="44" t="str">
        <f t="shared" si="75"/>
        <v>амбулаторно</v>
      </c>
      <c r="G176" s="262"/>
      <c r="H176" s="44" t="str">
        <f t="shared" si="7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6" s="290"/>
      <c r="J176" s="44" t="str">
        <f t="shared" si="109"/>
        <v>по профилю психиатрия-наркология</v>
      </c>
      <c r="K176" s="69" t="s">
        <v>133</v>
      </c>
      <c r="L176" s="65" t="s">
        <v>118</v>
      </c>
      <c r="M176" s="66" t="s">
        <v>42</v>
      </c>
      <c r="N176" s="96">
        <v>600</v>
      </c>
      <c r="O176" s="101">
        <v>298</v>
      </c>
      <c r="P176" s="53"/>
      <c r="Q176" s="52">
        <f>IF(AND(N176&lt;&gt;0,M176="объем"),(O176/N176*100)/$Y$2*12,"")</f>
        <v>99.333333333333314</v>
      </c>
      <c r="R176" s="282"/>
      <c r="S176" s="261"/>
      <c r="T176" s="294"/>
      <c r="U176" s="262"/>
      <c r="V176" s="290"/>
      <c r="W176" s="268"/>
      <c r="X176" s="271"/>
    </row>
    <row r="177" spans="1:24" s="4" customFormat="1" ht="31.5" customHeight="1" thickBot="1" x14ac:dyDescent="0.3">
      <c r="A177" s="314"/>
      <c r="B177" s="44" t="str">
        <f t="shared" si="115"/>
        <v>ГБУЗ АО Красноярская РБ</v>
      </c>
      <c r="C177" s="319"/>
      <c r="D177" s="19" t="str">
        <f t="shared" si="108"/>
        <v>ПМСП, не включенная в базовую программу ОМС</v>
      </c>
      <c r="E177" s="275" t="s">
        <v>137</v>
      </c>
      <c r="F177" s="44" t="str">
        <f t="shared" si="75"/>
        <v>амбулаторно</v>
      </c>
      <c r="G177" s="263" t="s">
        <v>39</v>
      </c>
      <c r="H177" s="44" t="str">
        <f t="shared" si="76"/>
        <v>Первичная медико-санитарная помощь, в части диагностики и лечения</v>
      </c>
      <c r="I177" s="290" t="s">
        <v>242</v>
      </c>
      <c r="J177" s="44" t="str">
        <f t="shared" si="109"/>
        <v>Вакцинация</v>
      </c>
      <c r="K177" s="68" t="s">
        <v>128</v>
      </c>
      <c r="L177" s="67" t="s">
        <v>3</v>
      </c>
      <c r="M177" s="67" t="s">
        <v>5</v>
      </c>
      <c r="N177" s="98">
        <v>99</v>
      </c>
      <c r="O177" s="98">
        <v>99</v>
      </c>
      <c r="P177" s="116">
        <f t="shared" ref="P177" si="117">IF(AND(N177&lt;&gt;0,M177="Кач."),O177/N177*100,"")</f>
        <v>100</v>
      </c>
      <c r="Q177" s="116" t="str">
        <f>IF(AND(N177&lt;&gt;0,M177="объем"),(O177/N177*100)/$Y$2*12,"")</f>
        <v/>
      </c>
      <c r="R177" s="372">
        <f>IFERROR(AVERAGE(P177:P178),"")</f>
        <v>100</v>
      </c>
      <c r="S177" s="371">
        <f>AVERAGE(Q177:Q178)</f>
        <v>97.142857142857139</v>
      </c>
      <c r="T177" s="294">
        <f>IFERROR((R177*0.7+S177*0.3)*2,S177*2)</f>
        <v>198.28571428571428</v>
      </c>
      <c r="U177" s="290" t="str">
        <f>IF(T177&lt;170,"ГЗ по услуге (работе) НЕ выполнено","")&amp;IF(AND(T177&gt;=170,T177&lt;=200),"ГЗ по услуге (работе) выполнено","")&amp;IF(T177&gt;200,"ГЗ по услуге (работе) ПЕРЕвыполнено","")</f>
        <v>ГЗ по услуге (работе) выполнено</v>
      </c>
      <c r="V177" s="361"/>
      <c r="W177" s="268"/>
      <c r="X177" s="271"/>
    </row>
    <row r="178" spans="1:24" s="4" customFormat="1" ht="28.5" customHeight="1" thickBot="1" x14ac:dyDescent="0.3">
      <c r="A178" s="314"/>
      <c r="B178" s="44" t="str">
        <f t="shared" si="115"/>
        <v>ГБУЗ АО Красноярская РБ</v>
      </c>
      <c r="C178" s="318"/>
      <c r="D178" s="19" t="str">
        <f t="shared" si="108"/>
        <v>ПМСП, не включенная в базовую программу ОМС</v>
      </c>
      <c r="E178" s="277"/>
      <c r="F178" s="44" t="str">
        <f t="shared" si="75"/>
        <v>амбулаторно</v>
      </c>
      <c r="G178" s="264"/>
      <c r="H178" s="44" t="str">
        <f t="shared" si="76"/>
        <v>Первичная медико-санитарная помощь, в части диагностики и лечения</v>
      </c>
      <c r="I178" s="290"/>
      <c r="J178" s="44" t="str">
        <f t="shared" si="109"/>
        <v>Вакцинация</v>
      </c>
      <c r="K178" s="69" t="s">
        <v>40</v>
      </c>
      <c r="L178" s="65" t="s">
        <v>118</v>
      </c>
      <c r="M178" s="66" t="s">
        <v>42</v>
      </c>
      <c r="N178" s="96">
        <v>35</v>
      </c>
      <c r="O178" s="101">
        <v>17</v>
      </c>
      <c r="P178" s="53"/>
      <c r="Q178" s="115">
        <f>IF(AND(N178&lt;&gt;0,M178="объем"),(O178/N178*100)/$Y$2*12,"")</f>
        <v>97.142857142857139</v>
      </c>
      <c r="R178" s="372"/>
      <c r="S178" s="371"/>
      <c r="T178" s="294"/>
      <c r="U178" s="290"/>
      <c r="V178" s="361"/>
      <c r="W178" s="268"/>
      <c r="X178" s="271"/>
    </row>
    <row r="179" spans="1:24" s="4" customFormat="1" ht="28.5" customHeight="1" thickBot="1" x14ac:dyDescent="0.3">
      <c r="A179" s="314"/>
      <c r="B179" s="44" t="str">
        <f t="shared" si="115"/>
        <v>ГБУЗ АО Красноярская РБ</v>
      </c>
      <c r="C179" s="289" t="s">
        <v>188</v>
      </c>
      <c r="D179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179" s="290" t="s">
        <v>47</v>
      </c>
      <c r="F179" s="44" t="str">
        <f t="shared" si="75"/>
        <v>Не предусмотрено</v>
      </c>
      <c r="G179" s="290" t="s">
        <v>47</v>
      </c>
      <c r="H179" s="44" t="str">
        <f t="shared" si="76"/>
        <v>Не предусмотрено</v>
      </c>
      <c r="I179" s="290" t="s">
        <v>47</v>
      </c>
      <c r="J179" s="44" t="str">
        <f t="shared" si="109"/>
        <v>Не предусмотрено</v>
      </c>
      <c r="K179" s="68" t="s">
        <v>57</v>
      </c>
      <c r="L179" s="67" t="s">
        <v>57</v>
      </c>
      <c r="M179" s="68"/>
      <c r="N179" s="98"/>
      <c r="O179" s="98"/>
      <c r="P179" s="51" t="str">
        <f t="shared" ref="P179" si="118">IF(AND(N179&lt;&gt;0,M179="Кач."),O179/N179*100,"")</f>
        <v/>
      </c>
      <c r="Q179" s="51"/>
      <c r="R179" s="372" t="str">
        <f>IFERROR(AVERAGE(P179:P180),"")</f>
        <v/>
      </c>
      <c r="S179" s="371">
        <f>AVERAGE(Q179:Q180)</f>
        <v>42.5</v>
      </c>
      <c r="T179" s="294">
        <f>IFERROR((R179*0.7+S179*0.3)*2,S179*2)</f>
        <v>85</v>
      </c>
      <c r="U179" s="290" t="str">
        <f>IF(T179&lt;170,"ГЗ по услуге (работе) НЕ выполнено","")&amp;IF(AND(T179&gt;=170,T179&lt;=200),"ГЗ по услуге (работе) выполнено","")&amp;IF(T179&gt;200,"ГЗ по услуге (работе) ПЕРЕвыполнено","")</f>
        <v>ГЗ по услуге (работе) НЕ выполнено</v>
      </c>
      <c r="V179" s="361"/>
      <c r="W179" s="268"/>
      <c r="X179" s="271"/>
    </row>
    <row r="180" spans="1:24" s="4" customFormat="1" ht="30.75" customHeight="1" thickBot="1" x14ac:dyDescent="0.3">
      <c r="A180" s="314"/>
      <c r="B180" s="44" t="str">
        <f t="shared" si="115"/>
        <v>ГБУЗ АО Красноярская РБ</v>
      </c>
      <c r="C180" s="289"/>
      <c r="D180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180" s="290"/>
      <c r="F180" s="44" t="str">
        <f t="shared" si="75"/>
        <v>Не предусмотрено</v>
      </c>
      <c r="G180" s="290"/>
      <c r="H180" s="44" t="str">
        <f t="shared" si="76"/>
        <v>Не предусмотрено</v>
      </c>
      <c r="I180" s="290"/>
      <c r="J180" s="44" t="str">
        <f t="shared" si="109"/>
        <v>Не предусмотрено</v>
      </c>
      <c r="K180" s="69" t="s">
        <v>189</v>
      </c>
      <c r="L180" s="70" t="s">
        <v>58</v>
      </c>
      <c r="M180" s="66" t="s">
        <v>42</v>
      </c>
      <c r="N180" s="96">
        <v>400</v>
      </c>
      <c r="O180" s="96">
        <v>85</v>
      </c>
      <c r="P180" s="53"/>
      <c r="Q180" s="52">
        <f t="shared" ref="Q180" si="119">IF(AND(N180&lt;&gt;0,M180="объем"),(O180/N180*100)/$Y$2*12,"")</f>
        <v>42.5</v>
      </c>
      <c r="R180" s="372"/>
      <c r="S180" s="371"/>
      <c r="T180" s="294"/>
      <c r="U180" s="290"/>
      <c r="V180" s="361"/>
      <c r="W180" s="268"/>
      <c r="X180" s="271"/>
    </row>
    <row r="181" spans="1:24" s="4" customFormat="1" ht="30.75" customHeight="1" thickBot="1" x14ac:dyDescent="0.3">
      <c r="A181" s="314"/>
      <c r="B181" s="44" t="str">
        <f t="shared" si="115"/>
        <v>ГБУЗ АО Красноярская РБ</v>
      </c>
      <c r="C181" s="289" t="s">
        <v>136</v>
      </c>
      <c r="D181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1" s="262" t="s">
        <v>137</v>
      </c>
      <c r="F181" s="44" t="str">
        <f t="shared" si="75"/>
        <v>амбулаторно</v>
      </c>
      <c r="G181" s="275" t="s">
        <v>136</v>
      </c>
      <c r="H181" s="44" t="str">
        <f t="shared" si="76"/>
        <v>Медицинская помощь в экстренной форме незастрахованным гражданам в системе обязательного медицинского страхования</v>
      </c>
      <c r="I181" s="263" t="s">
        <v>143</v>
      </c>
      <c r="J181" s="44" t="str">
        <f t="shared" si="109"/>
        <v xml:space="preserve">Не применяется </v>
      </c>
      <c r="K181" s="67" t="s">
        <v>128</v>
      </c>
      <c r="L181" s="67" t="s">
        <v>3</v>
      </c>
      <c r="M181" s="67" t="s">
        <v>5</v>
      </c>
      <c r="N181" s="98">
        <v>99</v>
      </c>
      <c r="O181" s="98">
        <v>99</v>
      </c>
      <c r="P181" s="51">
        <f t="shared" ref="P181" si="120">IF(AND(N181&lt;&gt;0,M181="Кач."),O181/N181*100,"")</f>
        <v>100</v>
      </c>
      <c r="Q181" s="51"/>
      <c r="R181" s="265">
        <f>IFERROR(AVERAGE(P181:P183),"")</f>
        <v>100</v>
      </c>
      <c r="S181" s="259">
        <f>AVERAGE(Q181:Q183)</f>
        <v>97.021827411167507</v>
      </c>
      <c r="T181" s="280">
        <f>IFERROR((R181*0.7+S181*0.3)*2,S181*2)</f>
        <v>198.21309644670049</v>
      </c>
      <c r="U181" s="263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75"/>
      <c r="W181" s="268"/>
      <c r="X181" s="271"/>
    </row>
    <row r="182" spans="1:24" s="4" customFormat="1" ht="30" customHeight="1" thickBot="1" x14ac:dyDescent="0.3">
      <c r="A182" s="314"/>
      <c r="B182" s="44" t="str">
        <f t="shared" si="115"/>
        <v>ГБУЗ АО Красноярская РБ</v>
      </c>
      <c r="C182" s="289"/>
      <c r="D182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2" s="262"/>
      <c r="F182" s="44" t="str">
        <f t="shared" ref="F182:F245" si="121">IF(E182="",F181,E182)</f>
        <v>амбулаторно</v>
      </c>
      <c r="G182" s="276"/>
      <c r="H182" s="44" t="str">
        <f t="shared" ref="H182:H245" si="122">IF(G182="",H181,G182)</f>
        <v>Медицинская помощь в экстренной форме незастрахованным гражданам в системе обязательного медицинского страхования</v>
      </c>
      <c r="I182" s="303"/>
      <c r="J182" s="44" t="str">
        <f t="shared" si="109"/>
        <v xml:space="preserve">Не применяется </v>
      </c>
      <c r="K182" s="64" t="s">
        <v>40</v>
      </c>
      <c r="L182" s="65" t="s">
        <v>118</v>
      </c>
      <c r="M182" s="66" t="s">
        <v>42</v>
      </c>
      <c r="N182" s="94">
        <v>1000</v>
      </c>
      <c r="O182" s="94">
        <v>489</v>
      </c>
      <c r="P182" s="53"/>
      <c r="Q182" s="52">
        <f>IF(AND(N182&lt;&gt;0,M182="объем"),(O182/N182*100)/$Y$2*12,"")</f>
        <v>97.800000000000011</v>
      </c>
      <c r="R182" s="278"/>
      <c r="S182" s="279"/>
      <c r="T182" s="281"/>
      <c r="U182" s="303"/>
      <c r="V182" s="276"/>
      <c r="W182" s="268"/>
      <c r="X182" s="271"/>
    </row>
    <row r="183" spans="1:24" s="4" customFormat="1" ht="28.5" customHeight="1" thickBot="1" x14ac:dyDescent="0.3">
      <c r="A183" s="314"/>
      <c r="B183" s="44" t="str">
        <f t="shared" si="115"/>
        <v>ГБУЗ АО Красноярская РБ</v>
      </c>
      <c r="C183" s="289"/>
      <c r="D183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3" s="118" t="s">
        <v>50</v>
      </c>
      <c r="F183" s="44" t="str">
        <f t="shared" si="121"/>
        <v>Вне медицинской организации</v>
      </c>
      <c r="G183" s="277"/>
      <c r="H183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183" s="264"/>
      <c r="J183" s="44" t="str">
        <f t="shared" si="109"/>
        <v xml:space="preserve">Не применяется </v>
      </c>
      <c r="K183" s="69" t="s">
        <v>146</v>
      </c>
      <c r="L183" s="70" t="s">
        <v>41</v>
      </c>
      <c r="M183" s="66" t="s">
        <v>42</v>
      </c>
      <c r="N183" s="94">
        <v>985</v>
      </c>
      <c r="O183" s="94">
        <v>474</v>
      </c>
      <c r="P183" s="53"/>
      <c r="Q183" s="52">
        <f>IF(AND(N183&lt;&gt;0,M183="объем"),(O183/N183*100)/$Y$2*12,"")</f>
        <v>96.243654822335003</v>
      </c>
      <c r="R183" s="266"/>
      <c r="S183" s="260"/>
      <c r="T183" s="305"/>
      <c r="U183" s="264"/>
      <c r="V183" s="277"/>
      <c r="W183" s="268"/>
      <c r="X183" s="271"/>
    </row>
    <row r="184" spans="1:24" s="4" customFormat="1" ht="28.5" customHeight="1" thickBot="1" x14ac:dyDescent="0.3">
      <c r="A184" s="314"/>
      <c r="B184" s="44" t="str">
        <f t="shared" si="115"/>
        <v>ГБУЗ АО Красноярская РБ</v>
      </c>
      <c r="C184" s="317" t="s">
        <v>71</v>
      </c>
      <c r="D184" s="19" t="str">
        <f t="shared" si="108"/>
        <v>Паллиативная медицинская помощь</v>
      </c>
      <c r="E184" s="263" t="s">
        <v>137</v>
      </c>
      <c r="F184" s="44" t="str">
        <f t="shared" si="121"/>
        <v>амбулаторно</v>
      </c>
      <c r="G184" s="263" t="s">
        <v>43</v>
      </c>
      <c r="H184" s="44" t="str">
        <f t="shared" si="122"/>
        <v>паллиативная медицинская помощь</v>
      </c>
      <c r="I184" s="263" t="s">
        <v>143</v>
      </c>
      <c r="J184" s="44" t="str">
        <f t="shared" si="109"/>
        <v xml:space="preserve">Не применяется </v>
      </c>
      <c r="K184" s="68" t="s">
        <v>128</v>
      </c>
      <c r="L184" s="67" t="s">
        <v>3</v>
      </c>
      <c r="M184" s="67" t="s">
        <v>5</v>
      </c>
      <c r="N184" s="98">
        <v>99</v>
      </c>
      <c r="O184" s="98">
        <v>99</v>
      </c>
      <c r="P184" s="51">
        <f t="shared" ref="P184" si="123">IF(AND(N184&lt;&gt;0,M184="Кач."),O184/N184*100,"")</f>
        <v>100</v>
      </c>
      <c r="Q184" s="51"/>
      <c r="R184" s="282">
        <f>IFERROR(AVERAGE(P184:P185),"")</f>
        <v>100</v>
      </c>
      <c r="S184" s="261">
        <f>AVERAGE(Q184:Q185)</f>
        <v>119.1304347826087</v>
      </c>
      <c r="T184" s="294">
        <f>IFERROR((R184*0.7+S184*0.3)*2,S184*2)</f>
        <v>211.47826086956522</v>
      </c>
      <c r="U184" s="262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ПЕРЕвыполнено</v>
      </c>
      <c r="V184" s="290"/>
      <c r="W184" s="268"/>
      <c r="X184" s="271"/>
    </row>
    <row r="185" spans="1:24" s="4" customFormat="1" ht="24.75" customHeight="1" thickBot="1" x14ac:dyDescent="0.3">
      <c r="A185" s="314"/>
      <c r="B185" s="44" t="str">
        <f t="shared" si="115"/>
        <v>ГБУЗ АО Красноярская РБ</v>
      </c>
      <c r="C185" s="319"/>
      <c r="D185" s="19" t="str">
        <f t="shared" si="108"/>
        <v>Паллиативная медицинская помощь</v>
      </c>
      <c r="E185" s="264"/>
      <c r="F185" s="44" t="str">
        <f t="shared" si="121"/>
        <v>амбулаторно</v>
      </c>
      <c r="G185" s="264"/>
      <c r="H185" s="44" t="str">
        <f t="shared" si="122"/>
        <v>паллиативная медицинская помощь</v>
      </c>
      <c r="I185" s="264"/>
      <c r="J185" s="44" t="str">
        <f t="shared" si="109"/>
        <v xml:space="preserve">Не применяется </v>
      </c>
      <c r="K185" s="69" t="s">
        <v>40</v>
      </c>
      <c r="L185" s="65" t="s">
        <v>118</v>
      </c>
      <c r="M185" s="66" t="s">
        <v>42</v>
      </c>
      <c r="N185" s="96">
        <v>460</v>
      </c>
      <c r="O185" s="96">
        <v>274</v>
      </c>
      <c r="P185" s="53"/>
      <c r="Q185" s="52">
        <f>IF(AND(N185&lt;&gt;0,M185="объем"),(O185/N185*100)/$Y$2*12,"")</f>
        <v>119.1304347826087</v>
      </c>
      <c r="R185" s="282"/>
      <c r="S185" s="261"/>
      <c r="T185" s="294"/>
      <c r="U185" s="262"/>
      <c r="V185" s="290"/>
      <c r="W185" s="268"/>
      <c r="X185" s="271"/>
    </row>
    <row r="186" spans="1:24" s="4" customFormat="1" ht="28.5" customHeight="1" thickBot="1" x14ac:dyDescent="0.3">
      <c r="A186" s="314"/>
      <c r="B186" s="44" t="str">
        <f t="shared" si="115"/>
        <v>ГБУЗ АО Красноярская РБ</v>
      </c>
      <c r="C186" s="319"/>
      <c r="D186" s="19" t="str">
        <f t="shared" si="108"/>
        <v>Паллиативная медицинская помощь</v>
      </c>
      <c r="E186" s="263" t="s">
        <v>243</v>
      </c>
      <c r="F186" s="44" t="str">
        <f t="shared" si="121"/>
        <v>амбулаторно на дому выездными патронажными бригадами</v>
      </c>
      <c r="G186" s="263" t="s">
        <v>43</v>
      </c>
      <c r="H186" s="44" t="str">
        <f t="shared" si="122"/>
        <v>паллиативная медицинская помощь</v>
      </c>
      <c r="I186" s="263" t="s">
        <v>143</v>
      </c>
      <c r="J186" s="44" t="str">
        <f t="shared" si="109"/>
        <v xml:space="preserve">Не применяется </v>
      </c>
      <c r="K186" s="68" t="s">
        <v>128</v>
      </c>
      <c r="L186" s="67" t="s">
        <v>3</v>
      </c>
      <c r="M186" s="67" t="s">
        <v>5</v>
      </c>
      <c r="N186" s="98">
        <v>99</v>
      </c>
      <c r="O186" s="98">
        <v>99</v>
      </c>
      <c r="P186" s="116">
        <f t="shared" ref="P186:P190" si="124">IF(AND(N186&lt;&gt;0,M186="Кач."),O186/N186*100,"")</f>
        <v>100</v>
      </c>
      <c r="Q186" s="116"/>
      <c r="R186" s="282">
        <f t="shared" ref="R186" si="125">IFERROR(AVERAGE(P186:P187),"")</f>
        <v>100</v>
      </c>
      <c r="S186" s="357">
        <f t="shared" ref="S186" si="126">AVERAGE(Q186:Q187)</f>
        <v>73.142857142857139</v>
      </c>
      <c r="T186" s="294">
        <f t="shared" ref="T186" si="127">IFERROR((R186*0.7+S186*0.3)*2,S186*2)</f>
        <v>183.88571428571427</v>
      </c>
      <c r="U186" s="262" t="str">
        <f t="shared" ref="U186" si="128">IF(T186&lt;170,"ГЗ по услуге (работе) НЕ выполнено","")&amp;IF(AND(T186&gt;=170,T186&lt;=200),"ГЗ по услуге (работе) выполнено","")&amp;IF(T186&gt;200,"ГЗ по услуге (работе) ПЕРЕвыполнено","")</f>
        <v>ГЗ по услуге (работе) выполнено</v>
      </c>
      <c r="V186" s="290"/>
      <c r="W186" s="268"/>
      <c r="X186" s="271"/>
    </row>
    <row r="187" spans="1:24" s="4" customFormat="1" ht="26.25" customHeight="1" thickBot="1" x14ac:dyDescent="0.3">
      <c r="A187" s="314"/>
      <c r="B187" s="44" t="str">
        <f t="shared" si="115"/>
        <v>ГБУЗ АО Красноярская РБ</v>
      </c>
      <c r="C187" s="318"/>
      <c r="D187" s="19" t="str">
        <f t="shared" si="108"/>
        <v>Паллиативная медицинская помощь</v>
      </c>
      <c r="E187" s="264"/>
      <c r="F187" s="44" t="str">
        <f t="shared" si="121"/>
        <v>амбулаторно на дому выездными патронажными бригадами</v>
      </c>
      <c r="G187" s="264"/>
      <c r="H187" s="44" t="str">
        <f t="shared" si="122"/>
        <v>паллиативная медицинская помощь</v>
      </c>
      <c r="I187" s="264"/>
      <c r="J187" s="44" t="str">
        <f t="shared" si="109"/>
        <v xml:space="preserve">Не применяется </v>
      </c>
      <c r="K187" s="69" t="s">
        <v>40</v>
      </c>
      <c r="L187" s="65" t="s">
        <v>118</v>
      </c>
      <c r="M187" s="66" t="s">
        <v>42</v>
      </c>
      <c r="N187" s="96">
        <v>350</v>
      </c>
      <c r="O187" s="96">
        <v>128</v>
      </c>
      <c r="P187" s="186"/>
      <c r="Q187" s="255">
        <f>IF(AND(N187&lt;&gt;0,M187="объем"),(O187/N187*100)/$Y$2*12,"")</f>
        <v>73.142857142857139</v>
      </c>
      <c r="R187" s="282"/>
      <c r="S187" s="357"/>
      <c r="T187" s="294"/>
      <c r="U187" s="262"/>
      <c r="V187" s="290"/>
      <c r="W187" s="268"/>
      <c r="X187" s="271"/>
    </row>
    <row r="188" spans="1:24" s="4" customFormat="1" ht="28.5" customHeight="1" thickBot="1" x14ac:dyDescent="0.3">
      <c r="A188" s="314"/>
      <c r="B188" s="44" t="str">
        <f t="shared" si="115"/>
        <v>ГБУЗ АО Красноярская РБ</v>
      </c>
      <c r="C188" s="317" t="s">
        <v>300</v>
      </c>
      <c r="D188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8" s="263" t="s">
        <v>295</v>
      </c>
      <c r="F188" s="44" t="str">
        <f t="shared" si="121"/>
        <v>Амбулаторно</v>
      </c>
      <c r="G188" s="263" t="s">
        <v>300</v>
      </c>
      <c r="H188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8" s="263" t="s">
        <v>47</v>
      </c>
      <c r="J188" s="44" t="str">
        <f t="shared" si="109"/>
        <v>Не предусмотрено</v>
      </c>
      <c r="K188" s="80" t="s">
        <v>296</v>
      </c>
      <c r="L188" s="67" t="s">
        <v>3</v>
      </c>
      <c r="M188" s="67" t="s">
        <v>5</v>
      </c>
      <c r="N188" s="98">
        <v>99</v>
      </c>
      <c r="O188" s="98">
        <v>99</v>
      </c>
      <c r="P188" s="186">
        <f t="shared" si="124"/>
        <v>100</v>
      </c>
      <c r="Q188" s="185"/>
      <c r="R188" s="282">
        <f t="shared" ref="R188" si="129">IFERROR(AVERAGE(P188:P189),"")</f>
        <v>100</v>
      </c>
      <c r="S188" s="261">
        <f t="shared" ref="S188" si="130">AVERAGE(Q188:Q189)</f>
        <v>95.6989247311828</v>
      </c>
      <c r="T188" s="294">
        <f t="shared" ref="T188" si="131">IFERROR((R188*0.7+S188*0.3)*2,S188*2)</f>
        <v>197.41935483870969</v>
      </c>
      <c r="U188" s="262" t="str">
        <f t="shared" ref="U188" si="132"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290"/>
      <c r="W188" s="268"/>
      <c r="X188" s="271"/>
    </row>
    <row r="189" spans="1:24" s="4" customFormat="1" ht="33" customHeight="1" thickBot="1" x14ac:dyDescent="0.3">
      <c r="A189" s="314"/>
      <c r="B189" s="44" t="str">
        <f t="shared" si="115"/>
        <v>ГБУЗ АО Красноярская РБ</v>
      </c>
      <c r="C189" s="318"/>
      <c r="D189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9" s="264"/>
      <c r="F189" s="44" t="str">
        <f t="shared" si="121"/>
        <v>Амбулаторно</v>
      </c>
      <c r="G189" s="264"/>
      <c r="H189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9" s="264"/>
      <c r="J189" s="44" t="str">
        <f t="shared" si="109"/>
        <v>Не предусмотрено</v>
      </c>
      <c r="K189" s="69" t="s">
        <v>40</v>
      </c>
      <c r="L189" s="65" t="s">
        <v>118</v>
      </c>
      <c r="M189" s="66" t="s">
        <v>42</v>
      </c>
      <c r="N189" s="96">
        <v>930</v>
      </c>
      <c r="O189" s="96">
        <v>445</v>
      </c>
      <c r="P189" s="186"/>
      <c r="Q189" s="185">
        <f t="shared" ref="Q189" si="133">IF(AND(N189&lt;&gt;0,M189="объем"),(O189/N189*100)/$Y$2*12,"")</f>
        <v>95.6989247311828</v>
      </c>
      <c r="R189" s="282"/>
      <c r="S189" s="261"/>
      <c r="T189" s="294"/>
      <c r="U189" s="262"/>
      <c r="V189" s="290"/>
      <c r="W189" s="268"/>
      <c r="X189" s="271"/>
    </row>
    <row r="190" spans="1:24" s="4" customFormat="1" ht="28.5" customHeight="1" thickBot="1" x14ac:dyDescent="0.3">
      <c r="A190" s="314"/>
      <c r="B190" s="44" t="str">
        <f t="shared" si="115"/>
        <v>ГБУЗ АО Красноярская РБ</v>
      </c>
      <c r="C190" s="284" t="s">
        <v>226</v>
      </c>
      <c r="D190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0" s="263" t="s">
        <v>277</v>
      </c>
      <c r="F190" s="44" t="str">
        <f t="shared" si="121"/>
        <v>заключение договоров</v>
      </c>
      <c r="G190" s="263" t="s">
        <v>279</v>
      </c>
      <c r="H190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0" s="263" t="s">
        <v>278</v>
      </c>
      <c r="J190" s="44" t="str">
        <f t="shared" si="1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0" s="71" t="s">
        <v>227</v>
      </c>
      <c r="L190" s="70" t="s">
        <v>3</v>
      </c>
      <c r="M190" s="67" t="s">
        <v>5</v>
      </c>
      <c r="N190" s="98">
        <v>100</v>
      </c>
      <c r="O190" s="98">
        <v>100</v>
      </c>
      <c r="P190" s="186">
        <f t="shared" si="124"/>
        <v>100</v>
      </c>
      <c r="Q190" s="185"/>
      <c r="R190" s="282">
        <f t="shared" ref="R190" si="134">IFERROR(AVERAGE(P190:P191),"")</f>
        <v>100</v>
      </c>
      <c r="S190" s="261">
        <f t="shared" ref="S190" si="135">AVERAGE(Q190:Q191)</f>
        <v>100</v>
      </c>
      <c r="T190" s="294">
        <f t="shared" ref="T190" si="136">IFERROR((R190*0.7+S190*0.3)*2,S190*2)</f>
        <v>200</v>
      </c>
      <c r="U190" s="262" t="str">
        <f t="shared" ref="U190" si="137"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290"/>
      <c r="W190" s="268"/>
      <c r="X190" s="271"/>
    </row>
    <row r="191" spans="1:24" s="4" customFormat="1" ht="36" customHeight="1" thickBot="1" x14ac:dyDescent="0.3">
      <c r="A191" s="315"/>
      <c r="B191" s="44" t="str">
        <f t="shared" si="115"/>
        <v>ГБУЗ АО Красноярская РБ</v>
      </c>
      <c r="C191" s="285"/>
      <c r="D191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1" s="264"/>
      <c r="F191" s="44" t="str">
        <f t="shared" si="121"/>
        <v>заключение договоров</v>
      </c>
      <c r="G191" s="264"/>
      <c r="H191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1" s="264"/>
      <c r="J191" s="44" t="str">
        <f t="shared" ref="J191:J202" si="138">IF(I191="",J190,I191)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1" s="72" t="s">
        <v>234</v>
      </c>
      <c r="L191" s="70" t="s">
        <v>228</v>
      </c>
      <c r="M191" s="66" t="s">
        <v>42</v>
      </c>
      <c r="N191" s="96">
        <v>9.35</v>
      </c>
      <c r="O191" s="96">
        <v>9.35</v>
      </c>
      <c r="P191" s="53"/>
      <c r="Q191" s="185">
        <f>IF(AND(N191&lt;&gt;0,M191="объем"),(O191/N191*100),"")</f>
        <v>100</v>
      </c>
      <c r="R191" s="282"/>
      <c r="S191" s="261"/>
      <c r="T191" s="294"/>
      <c r="U191" s="262"/>
      <c r="V191" s="290"/>
      <c r="W191" s="269"/>
      <c r="X191" s="272"/>
    </row>
    <row r="192" spans="1:24" s="4" customFormat="1" ht="28.5" customHeight="1" thickBot="1" x14ac:dyDescent="0.3">
      <c r="A192" s="295" t="s">
        <v>147</v>
      </c>
      <c r="B192" s="44" t="str">
        <f t="shared" si="115"/>
        <v>ГБУЗ АО Лиманская  РБ</v>
      </c>
      <c r="C192" s="317" t="s">
        <v>119</v>
      </c>
      <c r="D192" s="19" t="str">
        <f t="shared" si="108"/>
        <v>ПМСП, не включенная в базовую программу ОМС</v>
      </c>
      <c r="E192" s="290" t="s">
        <v>137</v>
      </c>
      <c r="F192" s="44" t="str">
        <f t="shared" si="121"/>
        <v>амбулаторно</v>
      </c>
      <c r="G192" s="262" t="s">
        <v>132</v>
      </c>
      <c r="H19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2" s="290" t="s">
        <v>162</v>
      </c>
      <c r="J192" s="44" t="str">
        <f t="shared" si="138"/>
        <v>по профилю дерматовенерология (в части венерологии)</v>
      </c>
      <c r="K192" s="67" t="s">
        <v>128</v>
      </c>
      <c r="L192" s="67" t="s">
        <v>3</v>
      </c>
      <c r="M192" s="67" t="s">
        <v>5</v>
      </c>
      <c r="N192" s="98">
        <v>99</v>
      </c>
      <c r="O192" s="98">
        <v>99</v>
      </c>
      <c r="P192" s="51">
        <f t="shared" ref="P192" si="139">IF(AND(N192&lt;&gt;0,M192="Кач."),O192/N192*100,"")</f>
        <v>100</v>
      </c>
      <c r="Q192" s="51"/>
      <c r="R192" s="282">
        <f>IFERROR(AVERAGE(P192:P194),"")</f>
        <v>100</v>
      </c>
      <c r="S192" s="261">
        <f>AVERAGE(Q192:Q194)</f>
        <v>98.310347688988458</v>
      </c>
      <c r="T192" s="294">
        <f>IFERROR((R192*0.7+S192*0.3)*2,S192*2)</f>
        <v>198.98620861339307</v>
      </c>
      <c r="U192" s="262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выполнено</v>
      </c>
      <c r="V192" s="290"/>
      <c r="W192" s="267">
        <f>AVERAGE(T192:T219)</f>
        <v>189.06900196256311</v>
      </c>
      <c r="X192" s="362" t="str">
        <f>IF(W192&lt;170,"ГЗ по учреждению не выполнено","")&amp;IF(AND(W192&gt;=170,W192&lt;=200),"ГЗ по учреждению выполнено","")&amp;IF(W192&gt;200,"ГЗ по учреждению перевыполнено","")</f>
        <v>ГЗ по учреждению выполнено</v>
      </c>
    </row>
    <row r="193" spans="1:25" s="4" customFormat="1" ht="33.75" customHeight="1" thickBot="1" x14ac:dyDescent="0.3">
      <c r="A193" s="296"/>
      <c r="B193" s="44" t="str">
        <f t="shared" si="115"/>
        <v>ГБУЗ АО Лиманская  РБ</v>
      </c>
      <c r="C193" s="319"/>
      <c r="D193" s="19" t="str">
        <f t="shared" si="108"/>
        <v>ПМСП, не включенная в базовую программу ОМС</v>
      </c>
      <c r="E193" s="290"/>
      <c r="F193" s="44" t="str">
        <f t="shared" si="121"/>
        <v>амбулаторно</v>
      </c>
      <c r="G193" s="262"/>
      <c r="H193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3" s="290"/>
      <c r="J193" s="44" t="str">
        <f t="shared" si="138"/>
        <v>по профилю дерматовенерология (в части венерологии)</v>
      </c>
      <c r="K193" s="64" t="s">
        <v>40</v>
      </c>
      <c r="L193" s="65" t="s">
        <v>118</v>
      </c>
      <c r="M193" s="66" t="s">
        <v>42</v>
      </c>
      <c r="N193" s="96">
        <v>2575</v>
      </c>
      <c r="O193" s="96">
        <v>1266</v>
      </c>
      <c r="P193" s="53"/>
      <c r="Q193" s="52">
        <f>IF(AND(N193&lt;&gt;0,M193="объем"),(O193/N193*100)/$Y$2*12,"")</f>
        <v>98.330097087378647</v>
      </c>
      <c r="R193" s="282"/>
      <c r="S193" s="261"/>
      <c r="T193" s="294"/>
      <c r="U193" s="262"/>
      <c r="V193" s="290"/>
      <c r="W193" s="268"/>
      <c r="X193" s="363"/>
    </row>
    <row r="194" spans="1:25" s="4" customFormat="1" ht="34.5" customHeight="1" thickBot="1" x14ac:dyDescent="0.3">
      <c r="A194" s="296"/>
      <c r="B194" s="44" t="str">
        <f t="shared" si="115"/>
        <v>ГБУЗ АО Лиманская  РБ</v>
      </c>
      <c r="C194" s="319"/>
      <c r="D194" s="19" t="str">
        <f t="shared" si="108"/>
        <v>ПМСП, не включенная в базовую программу ОМС</v>
      </c>
      <c r="E194" s="290"/>
      <c r="F194" s="44" t="str">
        <f t="shared" si="121"/>
        <v>амбулаторно</v>
      </c>
      <c r="G194" s="262"/>
      <c r="H194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4" s="290"/>
      <c r="J194" s="44" t="str">
        <f t="shared" si="138"/>
        <v>по профилю дерматовенерология (в части венерологии)</v>
      </c>
      <c r="K194" s="64" t="s">
        <v>133</v>
      </c>
      <c r="L194" s="65" t="s">
        <v>118</v>
      </c>
      <c r="M194" s="66" t="s">
        <v>42</v>
      </c>
      <c r="N194" s="96">
        <v>468</v>
      </c>
      <c r="O194" s="96">
        <v>230</v>
      </c>
      <c r="P194" s="53"/>
      <c r="Q194" s="52">
        <f>IF(AND(N194&lt;&gt;0,M194="объем"),(O194/N194*100)/$Y$2*12,"")</f>
        <v>98.290598290598268</v>
      </c>
      <c r="R194" s="282"/>
      <c r="S194" s="261"/>
      <c r="T194" s="294"/>
      <c r="U194" s="262"/>
      <c r="V194" s="290"/>
      <c r="W194" s="268"/>
      <c r="X194" s="363"/>
    </row>
    <row r="195" spans="1:25" s="4" customFormat="1" ht="35.25" customHeight="1" thickBot="1" x14ac:dyDescent="0.3">
      <c r="A195" s="296"/>
      <c r="B195" s="44" t="str">
        <f t="shared" si="115"/>
        <v>ГБУЗ АО Лиманская  РБ</v>
      </c>
      <c r="C195" s="319"/>
      <c r="D195" s="19" t="str">
        <f t="shared" si="108"/>
        <v>ПМСП, не включенная в базовую программу ОМС</v>
      </c>
      <c r="E195" s="290" t="s">
        <v>137</v>
      </c>
      <c r="F195" s="44" t="str">
        <f t="shared" si="121"/>
        <v>амбулаторно</v>
      </c>
      <c r="G195" s="262" t="s">
        <v>140</v>
      </c>
      <c r="H195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5" s="290" t="s">
        <v>139</v>
      </c>
      <c r="J195" s="44" t="str">
        <f t="shared" si="138"/>
        <v>по профилю Фтизиатрия</v>
      </c>
      <c r="K195" s="68" t="s">
        <v>128</v>
      </c>
      <c r="L195" s="67" t="s">
        <v>3</v>
      </c>
      <c r="M195" s="67" t="s">
        <v>5</v>
      </c>
      <c r="N195" s="98">
        <v>99</v>
      </c>
      <c r="O195" s="98">
        <v>99</v>
      </c>
      <c r="P195" s="51">
        <f t="shared" ref="P195" si="140">IF(AND(N195&lt;&gt;0,M195="Кач."),O195/N195*100,"")</f>
        <v>100</v>
      </c>
      <c r="Q195" s="51"/>
      <c r="R195" s="282">
        <f>IFERROR(AVERAGE(P195:P197),"")</f>
        <v>100</v>
      </c>
      <c r="S195" s="261">
        <f>AVERAGE(Q195:Q197)</f>
        <v>98.119162580861655</v>
      </c>
      <c r="T195" s="294">
        <f>IFERROR((R195*0.7+S195*0.3)*2,S195*2)</f>
        <v>198.871497548517</v>
      </c>
      <c r="U195" s="262" t="str">
        <f>IF(T195&lt;170,"ГЗ по услуге (работе) НЕ выполнено","")&amp;IF(AND(T195&gt;=170,T195&lt;=200),"ГЗ по услуге (работе) выполнено","")&amp;IF(T195&gt;200,"ГЗ по услуге (работе) ПЕРЕвыполнено","")</f>
        <v>ГЗ по услуге (работе) выполнено</v>
      </c>
      <c r="V195" s="290"/>
      <c r="W195" s="268"/>
      <c r="X195" s="363"/>
    </row>
    <row r="196" spans="1:25" s="4" customFormat="1" ht="30.75" customHeight="1" thickBot="1" x14ac:dyDescent="0.3">
      <c r="A196" s="296"/>
      <c r="B196" s="44" t="str">
        <f t="shared" si="115"/>
        <v>ГБУЗ АО Лиманская  РБ</v>
      </c>
      <c r="C196" s="319"/>
      <c r="D196" s="19" t="str">
        <f t="shared" si="108"/>
        <v>ПМСП, не включенная в базовую программу ОМС</v>
      </c>
      <c r="E196" s="290"/>
      <c r="F196" s="44" t="str">
        <f t="shared" si="121"/>
        <v>амбулаторно</v>
      </c>
      <c r="G196" s="262"/>
      <c r="H196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6" s="290"/>
      <c r="J196" s="44" t="str">
        <f t="shared" si="138"/>
        <v>по профилю Фтизиатрия</v>
      </c>
      <c r="K196" s="69" t="s">
        <v>40</v>
      </c>
      <c r="L196" s="65" t="s">
        <v>118</v>
      </c>
      <c r="M196" s="66" t="s">
        <v>42</v>
      </c>
      <c r="N196" s="96">
        <v>2765</v>
      </c>
      <c r="O196" s="96">
        <v>1359</v>
      </c>
      <c r="P196" s="53"/>
      <c r="Q196" s="52">
        <f t="shared" ref="Q196:Q204" si="141">IF(AND(N196&lt;&gt;0,M196="объем"),(O196/N196*100)/$Y$2*12,"")</f>
        <v>98.300180831826395</v>
      </c>
      <c r="R196" s="282"/>
      <c r="S196" s="261"/>
      <c r="T196" s="294"/>
      <c r="U196" s="262"/>
      <c r="V196" s="290"/>
      <c r="W196" s="268"/>
      <c r="X196" s="363"/>
      <c r="Y196" s="14"/>
    </row>
    <row r="197" spans="1:25" s="4" customFormat="1" ht="33" customHeight="1" thickBot="1" x14ac:dyDescent="0.3">
      <c r="A197" s="296"/>
      <c r="B197" s="44" t="str">
        <f t="shared" si="115"/>
        <v>ГБУЗ АО Лиманская  РБ</v>
      </c>
      <c r="C197" s="319"/>
      <c r="D197" s="19" t="str">
        <f t="shared" si="108"/>
        <v>ПМСП, не включенная в базовую программу ОМС</v>
      </c>
      <c r="E197" s="290"/>
      <c r="F197" s="44" t="str">
        <f t="shared" si="121"/>
        <v>амбулаторно</v>
      </c>
      <c r="G197" s="262"/>
      <c r="H197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7" s="290"/>
      <c r="J197" s="44" t="str">
        <f t="shared" si="138"/>
        <v>по профилю Фтизиатрия</v>
      </c>
      <c r="K197" s="69" t="s">
        <v>133</v>
      </c>
      <c r="L197" s="65" t="s">
        <v>118</v>
      </c>
      <c r="M197" s="66" t="s">
        <v>42</v>
      </c>
      <c r="N197" s="96">
        <v>970</v>
      </c>
      <c r="O197" s="96">
        <v>475</v>
      </c>
      <c r="P197" s="53"/>
      <c r="Q197" s="52">
        <f t="shared" si="141"/>
        <v>97.9381443298969</v>
      </c>
      <c r="R197" s="282"/>
      <c r="S197" s="261"/>
      <c r="T197" s="294"/>
      <c r="U197" s="262"/>
      <c r="V197" s="290"/>
      <c r="W197" s="268"/>
      <c r="X197" s="363"/>
    </row>
    <row r="198" spans="1:25" s="4" customFormat="1" ht="30.75" customHeight="1" thickBot="1" x14ac:dyDescent="0.3">
      <c r="A198" s="296"/>
      <c r="B198" s="44" t="str">
        <f t="shared" si="115"/>
        <v>ГБУЗ АО Лиманская  РБ</v>
      </c>
      <c r="C198" s="319"/>
      <c r="D198" s="19" t="str">
        <f t="shared" si="108"/>
        <v>ПМСП, не включенная в базовую программу ОМС</v>
      </c>
      <c r="E198" s="275" t="s">
        <v>137</v>
      </c>
      <c r="F198" s="44" t="str">
        <f t="shared" si="121"/>
        <v>амбулаторно</v>
      </c>
      <c r="G198" s="263" t="s">
        <v>161</v>
      </c>
      <c r="H198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8" s="275" t="s">
        <v>267</v>
      </c>
      <c r="J198" s="44" t="str">
        <f t="shared" si="138"/>
        <v>по профилю психиатрия-наркология</v>
      </c>
      <c r="K198" s="68" t="s">
        <v>128</v>
      </c>
      <c r="L198" s="67" t="s">
        <v>3</v>
      </c>
      <c r="M198" s="67" t="s">
        <v>5</v>
      </c>
      <c r="N198" s="98">
        <v>99</v>
      </c>
      <c r="O198" s="98">
        <v>99</v>
      </c>
      <c r="P198" s="51">
        <f t="shared" ref="P198:P203" si="142">IF(AND(N198&lt;&gt;0,M198="Кач."),O198/N198*100,"")</f>
        <v>100</v>
      </c>
      <c r="Q198" s="51"/>
      <c r="R198" s="282">
        <f>IFERROR(AVERAGE(P198:P200),"")</f>
        <v>100</v>
      </c>
      <c r="S198" s="261">
        <f>AVERAGE(Q198:Q200)</f>
        <v>78.191822008418512</v>
      </c>
      <c r="T198" s="294">
        <f>IFERROR((R198*0.7+S198*0.3)*2,S198*2)</f>
        <v>186.91509320505111</v>
      </c>
      <c r="U198" s="262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90"/>
      <c r="W198" s="268"/>
      <c r="X198" s="363"/>
    </row>
    <row r="199" spans="1:25" s="4" customFormat="1" ht="30.75" customHeight="1" thickBot="1" x14ac:dyDescent="0.3">
      <c r="A199" s="296"/>
      <c r="B199" s="44" t="str">
        <f t="shared" si="115"/>
        <v>ГБУЗ АО Лиманская  РБ</v>
      </c>
      <c r="C199" s="319"/>
      <c r="D199" s="19" t="str">
        <f t="shared" si="108"/>
        <v>ПМСП, не включенная в базовую программу ОМС</v>
      </c>
      <c r="E199" s="276"/>
      <c r="F199" s="44" t="str">
        <f t="shared" si="121"/>
        <v>амбулаторно</v>
      </c>
      <c r="G199" s="303"/>
      <c r="H199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9" s="276"/>
      <c r="J199" s="44" t="str">
        <f t="shared" si="138"/>
        <v>по профилю психиатрия-наркология</v>
      </c>
      <c r="K199" s="69" t="s">
        <v>40</v>
      </c>
      <c r="L199" s="65" t="s">
        <v>118</v>
      </c>
      <c r="M199" s="66" t="s">
        <v>42</v>
      </c>
      <c r="N199" s="96">
        <v>3326</v>
      </c>
      <c r="O199" s="96">
        <v>1237</v>
      </c>
      <c r="P199" s="186"/>
      <c r="Q199" s="52">
        <f t="shared" si="141"/>
        <v>74.383644016837039</v>
      </c>
      <c r="R199" s="282"/>
      <c r="S199" s="261"/>
      <c r="T199" s="294"/>
      <c r="U199" s="262"/>
      <c r="V199" s="290"/>
      <c r="W199" s="268"/>
      <c r="X199" s="363"/>
    </row>
    <row r="200" spans="1:25" s="4" customFormat="1" ht="31.5" customHeight="1" thickBot="1" x14ac:dyDescent="0.3">
      <c r="A200" s="296"/>
      <c r="B200" s="44" t="str">
        <f t="shared" si="115"/>
        <v>ГБУЗ АО Лиманская  РБ</v>
      </c>
      <c r="C200" s="319"/>
      <c r="D200" s="19" t="str">
        <f t="shared" si="108"/>
        <v>ПМСП, не включенная в базовую программу ОМС</v>
      </c>
      <c r="E200" s="276"/>
      <c r="F200" s="44" t="str">
        <f t="shared" si="121"/>
        <v>амбулаторно</v>
      </c>
      <c r="G200" s="303"/>
      <c r="H20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0" s="276"/>
      <c r="J200" s="44" t="str">
        <f t="shared" si="138"/>
        <v>по профилю психиатрия-наркология</v>
      </c>
      <c r="K200" s="69" t="s">
        <v>133</v>
      </c>
      <c r="L200" s="65" t="s">
        <v>118</v>
      </c>
      <c r="M200" s="66" t="s">
        <v>42</v>
      </c>
      <c r="N200" s="96">
        <v>1400</v>
      </c>
      <c r="O200" s="96">
        <v>574</v>
      </c>
      <c r="P200" s="186"/>
      <c r="Q200" s="52">
        <f t="shared" si="141"/>
        <v>82</v>
      </c>
      <c r="R200" s="282"/>
      <c r="S200" s="261"/>
      <c r="T200" s="294"/>
      <c r="U200" s="262"/>
      <c r="V200" s="290"/>
      <c r="W200" s="268"/>
      <c r="X200" s="363"/>
    </row>
    <row r="201" spans="1:25" s="4" customFormat="1" ht="28.5" customHeight="1" thickBot="1" x14ac:dyDescent="0.3">
      <c r="A201" s="296"/>
      <c r="B201" s="44" t="str">
        <f t="shared" si="115"/>
        <v>ГБУЗ АО Лиманская  РБ</v>
      </c>
      <c r="C201" s="319"/>
      <c r="D201" s="19" t="str">
        <f t="shared" si="108"/>
        <v>ПМСП, не включенная в базовую программу ОМС</v>
      </c>
      <c r="E201" s="276"/>
      <c r="F201" s="44" t="str">
        <f t="shared" si="121"/>
        <v>амбулаторно</v>
      </c>
      <c r="G201" s="303"/>
      <c r="H20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1" s="276"/>
      <c r="J201" s="44" t="str">
        <f t="shared" si="138"/>
        <v>по профилю психиатрия-наркология</v>
      </c>
      <c r="K201" s="68" t="s">
        <v>128</v>
      </c>
      <c r="L201" s="67" t="s">
        <v>3</v>
      </c>
      <c r="M201" s="67" t="s">
        <v>5</v>
      </c>
      <c r="N201" s="98">
        <v>99</v>
      </c>
      <c r="O201" s="98">
        <v>99</v>
      </c>
      <c r="P201" s="186">
        <f t="shared" si="142"/>
        <v>100</v>
      </c>
      <c r="Q201" s="158"/>
      <c r="R201" s="265">
        <f>IFERROR(AVERAGE(P201:P202),"")</f>
        <v>100</v>
      </c>
      <c r="S201" s="259">
        <f>AVERAGE(Q201:Q202)</f>
        <v>75</v>
      </c>
      <c r="T201" s="294">
        <f>IFERROR((R201*0.7+S201*0.3)*2,S201*2)</f>
        <v>185</v>
      </c>
      <c r="U201" s="263" t="str">
        <f>IF(T201&lt;170,"ГЗ по услуге (работе) НЕ выполнено","")&amp;IF(AND(T201&gt;=170,T201&lt;=200),"ГЗ по услуге (работе) выполнено","")&amp;IF(T201&gt;200,"ГЗ по услуге (работе) ПЕРЕвыполнено","")</f>
        <v>ГЗ по услуге (работе) выполнено</v>
      </c>
      <c r="V201" s="275"/>
      <c r="W201" s="268"/>
      <c r="X201" s="363"/>
    </row>
    <row r="202" spans="1:25" s="4" customFormat="1" ht="28.5" customHeight="1" thickBot="1" x14ac:dyDescent="0.3">
      <c r="A202" s="296"/>
      <c r="B202" s="44" t="str">
        <f t="shared" si="115"/>
        <v>ГБУЗ АО Лиманская  РБ</v>
      </c>
      <c r="C202" s="319"/>
      <c r="D202" s="19" t="str">
        <f t="shared" si="108"/>
        <v>ПМСП, не включенная в базовую программу ОМС</v>
      </c>
      <c r="E202" s="277"/>
      <c r="F202" s="44" t="str">
        <f t="shared" si="121"/>
        <v>амбулаторно</v>
      </c>
      <c r="G202" s="264"/>
      <c r="H20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2" s="277"/>
      <c r="J202" s="44" t="str">
        <f t="shared" si="138"/>
        <v>по профилю психиатрия-наркология</v>
      </c>
      <c r="K202" s="69" t="s">
        <v>144</v>
      </c>
      <c r="L202" s="65" t="s">
        <v>118</v>
      </c>
      <c r="M202" s="66" t="s">
        <v>42</v>
      </c>
      <c r="N202" s="96">
        <v>24</v>
      </c>
      <c r="O202" s="96">
        <v>9</v>
      </c>
      <c r="P202" s="186"/>
      <c r="Q202" s="158">
        <f>IF(AND(N202&lt;&gt;0,M202="объем"),(O202/N202*100)/$Y$2*12,"")</f>
        <v>75</v>
      </c>
      <c r="R202" s="266"/>
      <c r="S202" s="260"/>
      <c r="T202" s="294"/>
      <c r="U202" s="264"/>
      <c r="V202" s="277"/>
      <c r="W202" s="268"/>
      <c r="X202" s="363"/>
    </row>
    <row r="203" spans="1:25" s="4" customFormat="1" ht="32.25" customHeight="1" thickBot="1" x14ac:dyDescent="0.3">
      <c r="A203" s="296"/>
      <c r="B203" s="44" t="str">
        <f t="shared" si="115"/>
        <v>ГБУЗ АО Лиманская  РБ</v>
      </c>
      <c r="C203" s="319"/>
      <c r="D203" s="19" t="str">
        <f>IF(C203="",D200,C203)</f>
        <v>ПМСП, не включенная в базовую программу ОМС</v>
      </c>
      <c r="E203" s="275" t="s">
        <v>137</v>
      </c>
      <c r="F203" s="44" t="str">
        <f>IF(E203="",F200,E203)</f>
        <v>амбулаторно</v>
      </c>
      <c r="G203" s="263" t="s">
        <v>39</v>
      </c>
      <c r="H203" s="44" t="str">
        <f>IF(G203="",H200,G203)</f>
        <v>Первичная медико-санитарная помощь, в части диагностики и лечения</v>
      </c>
      <c r="I203" s="275" t="s">
        <v>242</v>
      </c>
      <c r="J203" s="44" t="str">
        <f>IF(I203="",J200,I203)</f>
        <v>Вакцинация</v>
      </c>
      <c r="K203" s="68" t="s">
        <v>128</v>
      </c>
      <c r="L203" s="67" t="s">
        <v>3</v>
      </c>
      <c r="M203" s="67" t="s">
        <v>5</v>
      </c>
      <c r="N203" s="98">
        <v>99</v>
      </c>
      <c r="O203" s="98">
        <v>99</v>
      </c>
      <c r="P203" s="186">
        <f t="shared" si="142"/>
        <v>100</v>
      </c>
      <c r="Q203" s="119"/>
      <c r="R203" s="282">
        <f>IFERROR(AVERAGE(P203:P204),"")</f>
        <v>100</v>
      </c>
      <c r="S203" s="261">
        <f>AVERAGE(Q203:Q204)</f>
        <v>100</v>
      </c>
      <c r="T203" s="294">
        <f>IFERROR((R203*0.7+S203*0.3)*2,S203*2)</f>
        <v>200</v>
      </c>
      <c r="U203" s="262" t="str">
        <f>IF(T203&lt;170,"ГЗ по услуге (работе) НЕ выполнено","")&amp;IF(AND(T203&gt;=170,T203&lt;=200),"ГЗ по услуге (работе) выполнено","")&amp;IF(T203&gt;200,"ГЗ по услуге (работе) ПЕРЕвыполнено","")</f>
        <v>ГЗ по услуге (работе) выполнено</v>
      </c>
      <c r="V203" s="290"/>
      <c r="W203" s="268"/>
      <c r="X203" s="363"/>
    </row>
    <row r="204" spans="1:25" s="4" customFormat="1" ht="33.75" customHeight="1" thickBot="1" x14ac:dyDescent="0.3">
      <c r="A204" s="296"/>
      <c r="B204" s="44" t="str">
        <f t="shared" ref="B204:B229" si="143">IF(A204="",B203,A204)</f>
        <v>ГБУЗ АО Лиманская  РБ</v>
      </c>
      <c r="C204" s="318"/>
      <c r="D204" s="19" t="str">
        <f t="shared" si="108"/>
        <v>ПМСП, не включенная в базовую программу ОМС</v>
      </c>
      <c r="E204" s="277"/>
      <c r="F204" s="44" t="str">
        <f t="shared" si="121"/>
        <v>амбулаторно</v>
      </c>
      <c r="G204" s="264"/>
      <c r="H204" s="44" t="str">
        <f t="shared" si="122"/>
        <v>Первичная медико-санитарная помощь, в части диагностики и лечения</v>
      </c>
      <c r="I204" s="277"/>
      <c r="J204" s="44" t="str">
        <f t="shared" ref="J204:J211" si="144">IF(I204="",J203,I204)</f>
        <v>Вакцинация</v>
      </c>
      <c r="K204" s="69" t="s">
        <v>40</v>
      </c>
      <c r="L204" s="65" t="s">
        <v>118</v>
      </c>
      <c r="M204" s="66" t="s">
        <v>42</v>
      </c>
      <c r="N204" s="96">
        <v>50</v>
      </c>
      <c r="O204" s="96">
        <v>25</v>
      </c>
      <c r="P204" s="186"/>
      <c r="Q204" s="120">
        <f t="shared" si="141"/>
        <v>100</v>
      </c>
      <c r="R204" s="282"/>
      <c r="S204" s="261"/>
      <c r="T204" s="294"/>
      <c r="U204" s="262"/>
      <c r="V204" s="290"/>
      <c r="W204" s="268"/>
      <c r="X204" s="363"/>
    </row>
    <row r="205" spans="1:25" s="4" customFormat="1" ht="35.25" customHeight="1" thickBot="1" x14ac:dyDescent="0.3">
      <c r="A205" s="296"/>
      <c r="B205" s="44" t="str">
        <f t="shared" si="143"/>
        <v>ГБУЗ АО Лиманская  РБ</v>
      </c>
      <c r="C205" s="289" t="s">
        <v>188</v>
      </c>
      <c r="D205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205" s="290" t="s">
        <v>47</v>
      </c>
      <c r="F205" s="44" t="str">
        <f t="shared" si="121"/>
        <v>Не предусмотрено</v>
      </c>
      <c r="G205" s="290" t="s">
        <v>47</v>
      </c>
      <c r="H205" s="44" t="str">
        <f t="shared" si="122"/>
        <v>Не предусмотрено</v>
      </c>
      <c r="I205" s="290" t="s">
        <v>47</v>
      </c>
      <c r="J205" s="44" t="str">
        <f t="shared" si="144"/>
        <v>Не предусмотрено</v>
      </c>
      <c r="K205" s="68" t="s">
        <v>57</v>
      </c>
      <c r="L205" s="67" t="s">
        <v>57</v>
      </c>
      <c r="M205" s="68"/>
      <c r="N205" s="98"/>
      <c r="O205" s="98"/>
      <c r="P205" s="51" t="str">
        <f t="shared" ref="P205" si="145">IF(AND(N205&lt;&gt;0,M205="Кач."),O205/N205*100,"")</f>
        <v/>
      </c>
      <c r="Q205" s="51"/>
      <c r="R205" s="282" t="str">
        <f>IFERROR(AVERAGE(P205:P206),"")</f>
        <v/>
      </c>
      <c r="S205" s="261">
        <f>AVERAGE(Q205:Q206)</f>
        <v>53.142857142857146</v>
      </c>
      <c r="T205" s="294">
        <f>IFERROR((R205*0.7+S205*0.3)*2,S205*2)</f>
        <v>106.28571428571429</v>
      </c>
      <c r="U205" s="262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НЕ выполнено</v>
      </c>
      <c r="V205" s="290"/>
      <c r="W205" s="268"/>
      <c r="X205" s="363"/>
    </row>
    <row r="206" spans="1:25" s="4" customFormat="1" ht="33" customHeight="1" thickBot="1" x14ac:dyDescent="0.3">
      <c r="A206" s="296"/>
      <c r="B206" s="44" t="str">
        <f t="shared" si="143"/>
        <v>ГБУЗ АО Лиманская  РБ</v>
      </c>
      <c r="C206" s="289"/>
      <c r="D206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206" s="290"/>
      <c r="F206" s="44" t="str">
        <f t="shared" si="121"/>
        <v>Не предусмотрено</v>
      </c>
      <c r="G206" s="290"/>
      <c r="H206" s="44" t="str">
        <f t="shared" si="122"/>
        <v>Не предусмотрено</v>
      </c>
      <c r="I206" s="290"/>
      <c r="J206" s="44" t="str">
        <f t="shared" si="144"/>
        <v>Не предусмотрено</v>
      </c>
      <c r="K206" s="69" t="s">
        <v>189</v>
      </c>
      <c r="L206" s="70" t="s">
        <v>58</v>
      </c>
      <c r="M206" s="66" t="s">
        <v>42</v>
      </c>
      <c r="N206" s="96">
        <v>350</v>
      </c>
      <c r="O206" s="96">
        <v>93</v>
      </c>
      <c r="P206" s="53"/>
      <c r="Q206" s="52">
        <f>IF(AND(N206&lt;&gt;0,M206="объем"),(O206/N206*100)/$Y$2*12,"")</f>
        <v>53.142857142857146</v>
      </c>
      <c r="R206" s="282"/>
      <c r="S206" s="261"/>
      <c r="T206" s="294"/>
      <c r="U206" s="262"/>
      <c r="V206" s="290"/>
      <c r="W206" s="268"/>
      <c r="X206" s="363"/>
    </row>
    <row r="207" spans="1:25" s="4" customFormat="1" ht="35.25" customHeight="1" thickBot="1" x14ac:dyDescent="0.3">
      <c r="A207" s="296"/>
      <c r="B207" s="44" t="str">
        <f t="shared" si="143"/>
        <v>ГБУЗ АО Лиманская  РБ</v>
      </c>
      <c r="C207" s="317" t="s">
        <v>136</v>
      </c>
      <c r="D207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7" s="275" t="s">
        <v>137</v>
      </c>
      <c r="F207" s="44" t="str">
        <f t="shared" si="121"/>
        <v>амбулаторно</v>
      </c>
      <c r="G207" s="275" t="s">
        <v>136</v>
      </c>
      <c r="H207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7" s="275" t="s">
        <v>47</v>
      </c>
      <c r="J207" s="44" t="str">
        <f t="shared" si="144"/>
        <v>Не предусмотрено</v>
      </c>
      <c r="K207" s="67" t="s">
        <v>128</v>
      </c>
      <c r="L207" s="67" t="s">
        <v>3</v>
      </c>
      <c r="M207" s="67" t="s">
        <v>5</v>
      </c>
      <c r="N207" s="98">
        <v>99</v>
      </c>
      <c r="O207" s="98">
        <v>99</v>
      </c>
      <c r="P207" s="119">
        <f t="shared" ref="P207" si="146">IF(AND(N207&lt;&gt;0,M207="Кач."),O207/N207*100,"")</f>
        <v>100</v>
      </c>
      <c r="Q207" s="119"/>
      <c r="R207" s="282">
        <f>IFERROR(AVERAGE(P207:P209),"")</f>
        <v>100</v>
      </c>
      <c r="S207" s="261">
        <f>AVERAGE(Q207:Q209)</f>
        <v>98.922131147540981</v>
      </c>
      <c r="T207" s="294">
        <f>IFERROR((R207*0.7+S207*0.3)*2,S207*2)</f>
        <v>199.3532786885246</v>
      </c>
      <c r="U207" s="262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290"/>
      <c r="W207" s="268"/>
      <c r="X207" s="363"/>
    </row>
    <row r="208" spans="1:25" s="4" customFormat="1" ht="33.75" customHeight="1" thickBot="1" x14ac:dyDescent="0.3">
      <c r="A208" s="296"/>
      <c r="B208" s="44" t="str">
        <f t="shared" si="143"/>
        <v>ГБУЗ АО Лиманская  РБ</v>
      </c>
      <c r="C208" s="319"/>
      <c r="D208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8" s="277"/>
      <c r="F208" s="44" t="str">
        <f t="shared" si="121"/>
        <v>амбулаторно</v>
      </c>
      <c r="G208" s="276"/>
      <c r="H208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8" s="276"/>
      <c r="J208" s="44" t="str">
        <f t="shared" si="144"/>
        <v>Не предусмотрено</v>
      </c>
      <c r="K208" s="64" t="s">
        <v>40</v>
      </c>
      <c r="L208" s="65" t="s">
        <v>118</v>
      </c>
      <c r="M208" s="66" t="s">
        <v>42</v>
      </c>
      <c r="N208" s="96">
        <v>2000</v>
      </c>
      <c r="O208" s="96">
        <v>985</v>
      </c>
      <c r="P208" s="53"/>
      <c r="Q208" s="120">
        <f>IF(AND(N208&lt;&gt;0,M208="объем"),(O208/N208*100)/$Y$2*12,"")</f>
        <v>98.5</v>
      </c>
      <c r="R208" s="282"/>
      <c r="S208" s="261"/>
      <c r="T208" s="294"/>
      <c r="U208" s="262"/>
      <c r="V208" s="290"/>
      <c r="W208" s="268"/>
      <c r="X208" s="363"/>
    </row>
    <row r="209" spans="1:24" s="4" customFormat="1" ht="33.75" customHeight="1" thickBot="1" x14ac:dyDescent="0.3">
      <c r="A209" s="296"/>
      <c r="B209" s="44" t="str">
        <f t="shared" si="143"/>
        <v>ГБУЗ АО Лиманская  РБ</v>
      </c>
      <c r="C209" s="318"/>
      <c r="D209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9" s="62" t="s">
        <v>50</v>
      </c>
      <c r="F209" s="44" t="str">
        <f t="shared" si="121"/>
        <v>Вне медицинской организации</v>
      </c>
      <c r="G209" s="277"/>
      <c r="H209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9" s="277"/>
      <c r="J209" s="44" t="str">
        <f t="shared" si="144"/>
        <v>Не предусмотрено</v>
      </c>
      <c r="K209" s="64" t="s">
        <v>146</v>
      </c>
      <c r="L209" s="65" t="s">
        <v>41</v>
      </c>
      <c r="M209" s="66" t="s">
        <v>42</v>
      </c>
      <c r="N209" s="96">
        <v>610</v>
      </c>
      <c r="O209" s="96">
        <v>303</v>
      </c>
      <c r="P209" s="53"/>
      <c r="Q209" s="120">
        <f>IF(AND(N209&lt;&gt;0,M209="объем"),(O209/N209*100)/$Y$2*12,"")</f>
        <v>99.344262295081961</v>
      </c>
      <c r="R209" s="282"/>
      <c r="S209" s="261"/>
      <c r="T209" s="294"/>
      <c r="U209" s="262"/>
      <c r="V209" s="290"/>
      <c r="W209" s="268"/>
      <c r="X209" s="363"/>
    </row>
    <row r="210" spans="1:24" s="4" customFormat="1" ht="35.25" customHeight="1" thickBot="1" x14ac:dyDescent="0.3">
      <c r="A210" s="296"/>
      <c r="B210" s="44" t="str">
        <f t="shared" si="143"/>
        <v>ГБУЗ АО Лиманская  РБ</v>
      </c>
      <c r="C210" s="317" t="s">
        <v>43</v>
      </c>
      <c r="D210" s="19" t="str">
        <f t="shared" si="108"/>
        <v>паллиативная медицинская помощь</v>
      </c>
      <c r="E210" s="275" t="s">
        <v>245</v>
      </c>
      <c r="F210" s="44" t="str">
        <f t="shared" si="121"/>
        <v>амбулаторно на дому</v>
      </c>
      <c r="G210" s="275" t="s">
        <v>43</v>
      </c>
      <c r="H210" s="44" t="str">
        <f t="shared" si="122"/>
        <v>паллиативная медицинская помощь</v>
      </c>
      <c r="I210" s="275" t="s">
        <v>143</v>
      </c>
      <c r="J210" s="44" t="str">
        <f t="shared" si="144"/>
        <v xml:space="preserve">Не применяется </v>
      </c>
      <c r="K210" s="68" t="s">
        <v>128</v>
      </c>
      <c r="L210" s="67" t="s">
        <v>3</v>
      </c>
      <c r="M210" s="67" t="s">
        <v>5</v>
      </c>
      <c r="N210" s="98">
        <v>99</v>
      </c>
      <c r="O210" s="98">
        <v>99</v>
      </c>
      <c r="P210" s="51">
        <f t="shared" ref="P210" si="147">IF(AND(N210&lt;&gt;0,M210="Кач."),O210/N210*100,"")</f>
        <v>100</v>
      </c>
      <c r="Q210" s="51"/>
      <c r="R210" s="282">
        <f>IFERROR(AVERAGE(P210:P211),"")</f>
        <v>100</v>
      </c>
      <c r="S210" s="261">
        <f>AVERAGE(Q210:Q211)</f>
        <v>98</v>
      </c>
      <c r="T210" s="294">
        <f>IFERROR((R210*0.7+S210*0.3)*2,S210*2)</f>
        <v>198.8</v>
      </c>
      <c r="U210" s="262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90"/>
      <c r="W210" s="268"/>
      <c r="X210" s="363"/>
    </row>
    <row r="211" spans="1:24" s="4" customFormat="1" ht="30.75" customHeight="1" thickBot="1" x14ac:dyDescent="0.3">
      <c r="A211" s="296"/>
      <c r="B211" s="44" t="str">
        <f t="shared" si="143"/>
        <v>ГБУЗ АО Лиманская  РБ</v>
      </c>
      <c r="C211" s="319"/>
      <c r="D211" s="19" t="str">
        <f t="shared" si="108"/>
        <v>паллиативная медицинская помощь</v>
      </c>
      <c r="E211" s="277"/>
      <c r="F211" s="44" t="str">
        <f t="shared" si="121"/>
        <v>амбулаторно на дому</v>
      </c>
      <c r="G211" s="277"/>
      <c r="H211" s="44" t="str">
        <f t="shared" si="122"/>
        <v>паллиативная медицинская помощь</v>
      </c>
      <c r="I211" s="277"/>
      <c r="J211" s="44" t="str">
        <f t="shared" si="144"/>
        <v xml:space="preserve">Не применяется </v>
      </c>
      <c r="K211" s="69" t="s">
        <v>40</v>
      </c>
      <c r="L211" s="65" t="s">
        <v>118</v>
      </c>
      <c r="M211" s="66" t="s">
        <v>42</v>
      </c>
      <c r="N211" s="96">
        <v>400</v>
      </c>
      <c r="O211" s="96">
        <v>196</v>
      </c>
      <c r="P211" s="53"/>
      <c r="Q211" s="52">
        <f t="shared" ref="Q211" si="148">IF(AND(N211&lt;&gt;0,M211="объем"),(O211/N211*100)/$Y$2*12,"")</f>
        <v>98</v>
      </c>
      <c r="R211" s="282"/>
      <c r="S211" s="261"/>
      <c r="T211" s="294"/>
      <c r="U211" s="262"/>
      <c r="V211" s="290"/>
      <c r="W211" s="268"/>
      <c r="X211" s="363"/>
    </row>
    <row r="212" spans="1:24" s="4" customFormat="1" ht="34.5" customHeight="1" thickBot="1" x14ac:dyDescent="0.3">
      <c r="A212" s="296"/>
      <c r="B212" s="44" t="str">
        <f t="shared" si="143"/>
        <v>ГБУЗ АО Лиманская  РБ</v>
      </c>
      <c r="C212" s="319"/>
      <c r="D212" s="19" t="str">
        <f t="shared" si="108"/>
        <v>паллиативная медицинская помощь</v>
      </c>
      <c r="E212" s="275" t="s">
        <v>243</v>
      </c>
      <c r="F212" s="44" t="str">
        <f t="shared" si="121"/>
        <v>амбулаторно на дому выездными патронажными бригадами</v>
      </c>
      <c r="G212" s="275" t="s">
        <v>43</v>
      </c>
      <c r="H212" s="44" t="str">
        <f t="shared" si="122"/>
        <v>паллиативная медицинская помощь</v>
      </c>
      <c r="I212" s="275" t="s">
        <v>143</v>
      </c>
      <c r="J212" s="44" t="str">
        <f>IF(I212="",J211,I212)</f>
        <v xml:space="preserve">Не применяется </v>
      </c>
      <c r="K212" s="68" t="s">
        <v>128</v>
      </c>
      <c r="L212" s="67" t="s">
        <v>3</v>
      </c>
      <c r="M212" s="67" t="s">
        <v>5</v>
      </c>
      <c r="N212" s="98">
        <v>99</v>
      </c>
      <c r="O212" s="98">
        <v>99</v>
      </c>
      <c r="P212" s="119">
        <f t="shared" ref="P212" si="149">IF(AND(N212&lt;&gt;0,M212="Кач."),O212/N212*100,"")</f>
        <v>100</v>
      </c>
      <c r="Q212" s="119"/>
      <c r="R212" s="282">
        <f>IFERROR(AVERAGE(P212:P213),"")</f>
        <v>100</v>
      </c>
      <c r="S212" s="261">
        <f>AVERAGE(Q212:Q213)</f>
        <v>96.460176991150433</v>
      </c>
      <c r="T212" s="294">
        <f>IFERROR((R212*0.7+S212*0.3)*2,S212*2)</f>
        <v>197.87610619469027</v>
      </c>
      <c r="U212" s="262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выполнено</v>
      </c>
      <c r="V212" s="290"/>
      <c r="W212" s="268"/>
      <c r="X212" s="363"/>
    </row>
    <row r="213" spans="1:24" s="4" customFormat="1" ht="33" customHeight="1" thickBot="1" x14ac:dyDescent="0.3">
      <c r="A213" s="296"/>
      <c r="B213" s="44" t="str">
        <f t="shared" si="143"/>
        <v>ГБУЗ АО Лиманская  РБ</v>
      </c>
      <c r="C213" s="319"/>
      <c r="D213" s="19" t="str">
        <f t="shared" si="108"/>
        <v>паллиативная медицинская помощь</v>
      </c>
      <c r="E213" s="277"/>
      <c r="F213" s="44" t="str">
        <f t="shared" si="121"/>
        <v>амбулаторно на дому выездными патронажными бригадами</v>
      </c>
      <c r="G213" s="277"/>
      <c r="H213" s="44" t="str">
        <f t="shared" si="122"/>
        <v>паллиативная медицинская помощь</v>
      </c>
      <c r="I213" s="277"/>
      <c r="J213" s="44" t="str">
        <f t="shared" ref="J213:J244" si="150">IF(I213="",J212,I213)</f>
        <v xml:space="preserve">Не применяется </v>
      </c>
      <c r="K213" s="69" t="s">
        <v>40</v>
      </c>
      <c r="L213" s="65" t="s">
        <v>118</v>
      </c>
      <c r="M213" s="66" t="s">
        <v>42</v>
      </c>
      <c r="N213" s="96">
        <v>452</v>
      </c>
      <c r="O213" s="96">
        <v>218</v>
      </c>
      <c r="P213" s="53"/>
      <c r="Q213" s="120">
        <f t="shared" ref="Q213" si="151">IF(AND(N213&lt;&gt;0,M213="объем"),(O213/N213*100)/$Y$2*12,"")</f>
        <v>96.460176991150433</v>
      </c>
      <c r="R213" s="282"/>
      <c r="S213" s="261"/>
      <c r="T213" s="294"/>
      <c r="U213" s="262"/>
      <c r="V213" s="290"/>
      <c r="W213" s="268"/>
      <c r="X213" s="363"/>
    </row>
    <row r="214" spans="1:24" s="4" customFormat="1" ht="28.5" customHeight="1" thickBot="1" x14ac:dyDescent="0.3">
      <c r="A214" s="296"/>
      <c r="B214" s="44" t="str">
        <f t="shared" si="143"/>
        <v>ГБУЗ АО Лиманская  РБ</v>
      </c>
      <c r="C214" s="319"/>
      <c r="D214" s="19" t="str">
        <f t="shared" si="108"/>
        <v>паллиативная медицинская помощь</v>
      </c>
      <c r="E214" s="263" t="s">
        <v>138</v>
      </c>
      <c r="F214" s="44" t="str">
        <f t="shared" si="121"/>
        <v>стационар</v>
      </c>
      <c r="G214" s="275" t="s">
        <v>43</v>
      </c>
      <c r="H214" s="44" t="str">
        <f t="shared" si="122"/>
        <v>паллиативная медицинская помощь</v>
      </c>
      <c r="I214" s="263" t="s">
        <v>143</v>
      </c>
      <c r="J214" s="44" t="str">
        <f t="shared" si="150"/>
        <v xml:space="preserve">Не применяется </v>
      </c>
      <c r="K214" s="68" t="s">
        <v>128</v>
      </c>
      <c r="L214" s="67" t="s">
        <v>3</v>
      </c>
      <c r="M214" s="67" t="s">
        <v>5</v>
      </c>
      <c r="N214" s="98">
        <v>99</v>
      </c>
      <c r="O214" s="98">
        <v>99</v>
      </c>
      <c r="P214" s="51">
        <f t="shared" ref="P214:P218" si="152">IF(AND(N214&lt;&gt;0,M214="Кач."),O214/N214*100,"")</f>
        <v>100</v>
      </c>
      <c r="Q214" s="51"/>
      <c r="R214" s="282">
        <f t="shared" ref="R214" si="153">IFERROR(AVERAGE(P214:P215),"")</f>
        <v>100</v>
      </c>
      <c r="S214" s="261">
        <f t="shared" ref="S214" si="154">AVERAGE(Q214:Q215)</f>
        <v>95.534616960262184</v>
      </c>
      <c r="T214" s="294">
        <f t="shared" ref="T214" si="155">IFERROR((R214*0.7+S214*0.3)*2,S214*2)</f>
        <v>197.32077017615731</v>
      </c>
      <c r="U214" s="262" t="str">
        <f t="shared" ref="U214" si="156"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выполнено</v>
      </c>
      <c r="V214" s="290"/>
      <c r="W214" s="268"/>
      <c r="X214" s="363"/>
    </row>
    <row r="215" spans="1:24" s="4" customFormat="1" ht="39" customHeight="1" thickBot="1" x14ac:dyDescent="0.3">
      <c r="A215" s="296"/>
      <c r="B215" s="44" t="str">
        <f t="shared" si="143"/>
        <v>ГБУЗ АО Лиманская  РБ</v>
      </c>
      <c r="C215" s="318"/>
      <c r="D215" s="19" t="str">
        <f t="shared" si="108"/>
        <v>паллиативная медицинская помощь</v>
      </c>
      <c r="E215" s="264"/>
      <c r="F215" s="44" t="str">
        <f t="shared" si="121"/>
        <v>стационар</v>
      </c>
      <c r="G215" s="277"/>
      <c r="H215" s="44" t="str">
        <f t="shared" si="122"/>
        <v>паллиативная медицинская помощь</v>
      </c>
      <c r="I215" s="264"/>
      <c r="J215" s="44" t="str">
        <f t="shared" si="150"/>
        <v xml:space="preserve">Не применяется </v>
      </c>
      <c r="K215" s="64" t="s">
        <v>134</v>
      </c>
      <c r="L215" s="61" t="s">
        <v>135</v>
      </c>
      <c r="M215" s="66" t="s">
        <v>42</v>
      </c>
      <c r="N215" s="139">
        <v>2441</v>
      </c>
      <c r="O215" s="97">
        <v>1166</v>
      </c>
      <c r="P215" s="186"/>
      <c r="Q215" s="52">
        <f t="shared" ref="Q215:Q222" si="157">IF(AND(N215&lt;&gt;0,M215="объем"),(O215/N215*100)/$Y$2*12,"")</f>
        <v>95.534616960262184</v>
      </c>
      <c r="R215" s="282"/>
      <c r="S215" s="261"/>
      <c r="T215" s="294"/>
      <c r="U215" s="262"/>
      <c r="V215" s="290"/>
      <c r="W215" s="268"/>
      <c r="X215" s="363"/>
    </row>
    <row r="216" spans="1:24" s="4" customFormat="1" ht="39" customHeight="1" thickBot="1" x14ac:dyDescent="0.3">
      <c r="A216" s="296"/>
      <c r="B216" s="44" t="str">
        <f t="shared" si="143"/>
        <v>ГБУЗ АО Лиманская  РБ</v>
      </c>
      <c r="C216" s="317" t="s">
        <v>300</v>
      </c>
      <c r="D216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6" s="263" t="s">
        <v>295</v>
      </c>
      <c r="F216" s="44" t="str">
        <f t="shared" si="121"/>
        <v>Амбулаторно</v>
      </c>
      <c r="G216" s="275" t="s">
        <v>300</v>
      </c>
      <c r="H216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6" s="263" t="s">
        <v>47</v>
      </c>
      <c r="J216" s="44" t="str">
        <f t="shared" si="150"/>
        <v>Не предусмотрено</v>
      </c>
      <c r="K216" s="64" t="s">
        <v>296</v>
      </c>
      <c r="L216" s="184" t="s">
        <v>3</v>
      </c>
      <c r="M216" s="66" t="s">
        <v>5</v>
      </c>
      <c r="N216" s="98">
        <v>99</v>
      </c>
      <c r="O216" s="98">
        <v>99</v>
      </c>
      <c r="P216" s="186">
        <f t="shared" si="152"/>
        <v>100</v>
      </c>
      <c r="Q216" s="185"/>
      <c r="R216" s="282">
        <f t="shared" ref="R216" si="158">IFERROR(AVERAGE(P216:P217),"")</f>
        <v>100</v>
      </c>
      <c r="S216" s="261">
        <f t="shared" ref="S216" si="159">AVERAGE(Q216:Q217)</f>
        <v>99.032258064516128</v>
      </c>
      <c r="T216" s="294">
        <f t="shared" ref="T216" si="160">IFERROR((R216*0.7+S216*0.3)*2,S216*2)</f>
        <v>199.41935483870967</v>
      </c>
      <c r="U216" s="262" t="str">
        <f t="shared" ref="U216" si="161"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выполнено</v>
      </c>
      <c r="V216" s="290"/>
      <c r="W216" s="268"/>
      <c r="X216" s="363"/>
    </row>
    <row r="217" spans="1:24" s="4" customFormat="1" ht="39" customHeight="1" thickBot="1" x14ac:dyDescent="0.3">
      <c r="A217" s="296"/>
      <c r="B217" s="44" t="str">
        <f t="shared" si="143"/>
        <v>ГБУЗ АО Лиманская  РБ</v>
      </c>
      <c r="C217" s="318"/>
      <c r="D217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7" s="264"/>
      <c r="F217" s="44" t="str">
        <f t="shared" si="121"/>
        <v>Амбулаторно</v>
      </c>
      <c r="G217" s="277"/>
      <c r="H217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7" s="264"/>
      <c r="J217" s="44" t="str">
        <f t="shared" si="150"/>
        <v>Не предусмотрено</v>
      </c>
      <c r="K217" s="64" t="s">
        <v>40</v>
      </c>
      <c r="L217" s="184" t="s">
        <v>118</v>
      </c>
      <c r="M217" s="66" t="s">
        <v>42</v>
      </c>
      <c r="N217" s="97">
        <v>620</v>
      </c>
      <c r="O217" s="97">
        <v>307</v>
      </c>
      <c r="P217" s="186"/>
      <c r="Q217" s="185">
        <f t="shared" si="157"/>
        <v>99.032258064516128</v>
      </c>
      <c r="R217" s="282"/>
      <c r="S217" s="261"/>
      <c r="T217" s="294"/>
      <c r="U217" s="262"/>
      <c r="V217" s="290"/>
      <c r="W217" s="268"/>
      <c r="X217" s="363"/>
    </row>
    <row r="218" spans="1:24" s="4" customFormat="1" ht="39" customHeight="1" thickBot="1" x14ac:dyDescent="0.3">
      <c r="A218" s="296"/>
      <c r="B218" s="44" t="str">
        <f t="shared" si="143"/>
        <v>ГБУЗ АО Лиманская  РБ</v>
      </c>
      <c r="C218" s="284" t="s">
        <v>226</v>
      </c>
      <c r="D218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8" s="263" t="s">
        <v>277</v>
      </c>
      <c r="F218" s="44" t="str">
        <f t="shared" si="121"/>
        <v>заключение договоров</v>
      </c>
      <c r="G218" s="263" t="s">
        <v>279</v>
      </c>
      <c r="H218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8" s="263" t="s">
        <v>278</v>
      </c>
      <c r="J218" s="44" t="str">
        <f t="shared" si="1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8" s="71" t="s">
        <v>227</v>
      </c>
      <c r="L218" s="70" t="s">
        <v>3</v>
      </c>
      <c r="M218" s="67" t="s">
        <v>5</v>
      </c>
      <c r="N218" s="98">
        <v>100</v>
      </c>
      <c r="O218" s="98">
        <v>100</v>
      </c>
      <c r="P218" s="186">
        <f t="shared" si="152"/>
        <v>100</v>
      </c>
      <c r="Q218" s="185"/>
      <c r="R218" s="282">
        <f t="shared" ref="R218" si="162">IFERROR(AVERAGE(P218:P219),"")</f>
        <v>100</v>
      </c>
      <c r="S218" s="261">
        <f t="shared" ref="S218" si="163">AVERAGE(Q218:Q219)</f>
        <v>100</v>
      </c>
      <c r="T218" s="294">
        <f t="shared" ref="T218" si="164">IFERROR((R218*0.7+S218*0.3)*2,S218*2)</f>
        <v>200</v>
      </c>
      <c r="U218" s="262" t="str">
        <f t="shared" ref="U218" si="165"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290"/>
      <c r="W218" s="268"/>
      <c r="X218" s="363"/>
    </row>
    <row r="219" spans="1:24" s="4" customFormat="1" ht="39" customHeight="1" thickBot="1" x14ac:dyDescent="0.3">
      <c r="A219" s="297"/>
      <c r="B219" s="44" t="str">
        <f t="shared" si="143"/>
        <v>ГБУЗ АО Лиманская  РБ</v>
      </c>
      <c r="C219" s="285"/>
      <c r="D219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9" s="264"/>
      <c r="F219" s="44" t="str">
        <f t="shared" si="121"/>
        <v>заключение договоров</v>
      </c>
      <c r="G219" s="264"/>
      <c r="H219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9" s="264"/>
      <c r="J219" s="44" t="str">
        <f t="shared" si="1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9" s="72" t="s">
        <v>234</v>
      </c>
      <c r="L219" s="77" t="s">
        <v>228</v>
      </c>
      <c r="M219" s="78" t="s">
        <v>42</v>
      </c>
      <c r="N219" s="102">
        <v>18.079999999999998</v>
      </c>
      <c r="O219" s="252">
        <v>18.079999999999998</v>
      </c>
      <c r="P219" s="60"/>
      <c r="Q219" s="185">
        <f>IF(AND(N219&lt;&gt;0,M219="объем"),(O219/N219*100),"")</f>
        <v>100</v>
      </c>
      <c r="R219" s="282"/>
      <c r="S219" s="261"/>
      <c r="T219" s="294"/>
      <c r="U219" s="262"/>
      <c r="V219" s="290"/>
      <c r="W219" s="269"/>
      <c r="X219" s="364"/>
    </row>
    <row r="220" spans="1:24" s="4" customFormat="1" ht="28.5" customHeight="1" thickBot="1" x14ac:dyDescent="0.3">
      <c r="A220" s="299" t="s">
        <v>27</v>
      </c>
      <c r="B220" s="44" t="str">
        <f t="shared" si="143"/>
        <v>ГБУЗ АО Наримановская РБ</v>
      </c>
      <c r="C220" s="289" t="s">
        <v>119</v>
      </c>
      <c r="D220" s="19" t="str">
        <f t="shared" si="108"/>
        <v>ПМСП, не включенная в базовую программу ОМС</v>
      </c>
      <c r="E220" s="290" t="s">
        <v>137</v>
      </c>
      <c r="F220" s="44" t="str">
        <f t="shared" si="121"/>
        <v>амбулаторно</v>
      </c>
      <c r="G220" s="262" t="s">
        <v>132</v>
      </c>
      <c r="H22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0" s="290" t="s">
        <v>162</v>
      </c>
      <c r="J220" s="44" t="str">
        <f t="shared" si="150"/>
        <v>по профилю дерматовенерология (в части венерологии)</v>
      </c>
      <c r="K220" s="67" t="s">
        <v>128</v>
      </c>
      <c r="L220" s="67" t="s">
        <v>3</v>
      </c>
      <c r="M220" s="67" t="s">
        <v>5</v>
      </c>
      <c r="N220" s="98">
        <v>99</v>
      </c>
      <c r="O220" s="98">
        <v>99</v>
      </c>
      <c r="P220" s="51">
        <f>IF(AND(N220&lt;&gt;0,M220="Кач."),O220/N220*100,"")</f>
        <v>100</v>
      </c>
      <c r="Q220" s="51"/>
      <c r="R220" s="282">
        <f>IFERROR(AVERAGE(P220:P222),"")</f>
        <v>100</v>
      </c>
      <c r="S220" s="261">
        <f>AVERAGE(Q220:Q222)</f>
        <v>101.43203537298531</v>
      </c>
      <c r="T220" s="294">
        <f>IFERROR((R220*0.7+S220*0.3)*2,S220*2)</f>
        <v>200.85922122379117</v>
      </c>
      <c r="U220" s="262" t="str">
        <f>IF(T220&lt;170,"ГЗ по услуге (работе) НЕ выполнено","")&amp;IF(AND(T220&gt;=170,T220&lt;=200),"ГЗ по услуге (работе) выполнено","")&amp;IF(T220&gt;200,"ГЗ по услуге (работе) ПЕРЕвыполнено","")</f>
        <v>ГЗ по услуге (работе) ПЕРЕвыполнено</v>
      </c>
      <c r="V220" s="290"/>
      <c r="W220" s="267">
        <f>AVERAGE(T220:T245)</f>
        <v>198.50603132329979</v>
      </c>
      <c r="X220" s="270" t="str">
        <f>IF(W220&lt;170,"ГЗ по учреждению не выполнено","")&amp;IF(AND(W220&gt;=170,W220&lt;=200),"ГЗ по учреждению выполнено","")&amp;IF(W220&gt;200,"ГЗ по учреждению перевыполнено","")</f>
        <v>ГЗ по учреждению выполнено</v>
      </c>
    </row>
    <row r="221" spans="1:24" s="4" customFormat="1" ht="33" customHeight="1" thickBot="1" x14ac:dyDescent="0.3">
      <c r="A221" s="300"/>
      <c r="B221" s="44" t="str">
        <f t="shared" si="143"/>
        <v>ГБУЗ АО Наримановская РБ</v>
      </c>
      <c r="C221" s="289"/>
      <c r="D221" s="19" t="str">
        <f t="shared" si="108"/>
        <v>ПМСП, не включенная в базовую программу ОМС</v>
      </c>
      <c r="E221" s="290"/>
      <c r="F221" s="44" t="str">
        <f t="shared" si="121"/>
        <v>амбулаторно</v>
      </c>
      <c r="G221" s="262"/>
      <c r="H22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1" s="290"/>
      <c r="J221" s="44" t="str">
        <f t="shared" si="150"/>
        <v>по профилю дерматовенерология (в части венерологии)</v>
      </c>
      <c r="K221" s="64" t="s">
        <v>40</v>
      </c>
      <c r="L221" s="65" t="s">
        <v>118</v>
      </c>
      <c r="M221" s="66" t="s">
        <v>42</v>
      </c>
      <c r="N221" s="101">
        <v>1710</v>
      </c>
      <c r="O221" s="101">
        <v>892</v>
      </c>
      <c r="P221" s="53"/>
      <c r="Q221" s="52">
        <f t="shared" si="157"/>
        <v>104.32748538011697</v>
      </c>
      <c r="R221" s="282"/>
      <c r="S221" s="261"/>
      <c r="T221" s="294"/>
      <c r="U221" s="262"/>
      <c r="V221" s="290"/>
      <c r="W221" s="268"/>
      <c r="X221" s="271"/>
    </row>
    <row r="222" spans="1:24" s="4" customFormat="1" ht="36.75" customHeight="1" thickBot="1" x14ac:dyDescent="0.3">
      <c r="A222" s="300"/>
      <c r="B222" s="44" t="str">
        <f t="shared" si="143"/>
        <v>ГБУЗ АО Наримановская РБ</v>
      </c>
      <c r="C222" s="289"/>
      <c r="D222" s="19" t="str">
        <f t="shared" si="108"/>
        <v>ПМСП, не включенная в базовую программу ОМС</v>
      </c>
      <c r="E222" s="290"/>
      <c r="F222" s="44" t="str">
        <f t="shared" si="121"/>
        <v>амбулаторно</v>
      </c>
      <c r="G222" s="262"/>
      <c r="H22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2" s="290"/>
      <c r="J222" s="44" t="str">
        <f t="shared" si="150"/>
        <v>по профилю дерматовенерология (в части венерологии)</v>
      </c>
      <c r="K222" s="64" t="s">
        <v>133</v>
      </c>
      <c r="L222" s="65" t="s">
        <v>118</v>
      </c>
      <c r="M222" s="66" t="s">
        <v>42</v>
      </c>
      <c r="N222" s="96">
        <v>410</v>
      </c>
      <c r="O222" s="101">
        <v>202</v>
      </c>
      <c r="P222" s="53"/>
      <c r="Q222" s="52">
        <f t="shared" si="157"/>
        <v>98.536585365853654</v>
      </c>
      <c r="R222" s="282"/>
      <c r="S222" s="261"/>
      <c r="T222" s="294"/>
      <c r="U222" s="262"/>
      <c r="V222" s="290"/>
      <c r="W222" s="268"/>
      <c r="X222" s="271"/>
    </row>
    <row r="223" spans="1:24" s="4" customFormat="1" ht="34.5" customHeight="1" thickBot="1" x14ac:dyDescent="0.3">
      <c r="A223" s="300"/>
      <c r="B223" s="44" t="str">
        <f t="shared" si="143"/>
        <v>ГБУЗ АО Наримановская РБ</v>
      </c>
      <c r="C223" s="289"/>
      <c r="D223" s="19" t="str">
        <f t="shared" si="108"/>
        <v>ПМСП, не включенная в базовую программу ОМС</v>
      </c>
      <c r="E223" s="290" t="s">
        <v>137</v>
      </c>
      <c r="F223" s="44" t="str">
        <f t="shared" si="121"/>
        <v>амбулаторно</v>
      </c>
      <c r="G223" s="262" t="s">
        <v>140</v>
      </c>
      <c r="H223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3" s="290" t="s">
        <v>139</v>
      </c>
      <c r="J223" s="44" t="str">
        <f t="shared" si="150"/>
        <v>по профилю Фтизиатрия</v>
      </c>
      <c r="K223" s="68" t="s">
        <v>128</v>
      </c>
      <c r="L223" s="67" t="s">
        <v>3</v>
      </c>
      <c r="M223" s="67" t="s">
        <v>5</v>
      </c>
      <c r="N223" s="98">
        <v>99</v>
      </c>
      <c r="O223" s="98">
        <v>99</v>
      </c>
      <c r="P223" s="51">
        <f t="shared" ref="P223" si="166">IF(AND(N223&lt;&gt;0,M223="Кач."),O223/N223*100,"")</f>
        <v>100</v>
      </c>
      <c r="Q223" s="51"/>
      <c r="R223" s="282">
        <f>IFERROR(AVERAGE(P223:P225),"")</f>
        <v>100</v>
      </c>
      <c r="S223" s="261">
        <f>AVERAGE(Q223:Q225)</f>
        <v>101.65274611267397</v>
      </c>
      <c r="T223" s="294">
        <f>IFERROR((R223*0.7+S223*0.3)*2,S223*2)</f>
        <v>200.99164766760438</v>
      </c>
      <c r="U223" s="262" t="str">
        <f>IF(T223&lt;170,"ГЗ по услуге (работе) НЕ выполнено","")&amp;IF(AND(T223&gt;=170,T223&lt;=200),"ГЗ по услуге (работе) выполнено","")&amp;IF(T223&gt;200,"ГЗ по услуге (работе) ПЕРЕвыполнено","")</f>
        <v>ГЗ по услуге (работе) ПЕРЕвыполнено</v>
      </c>
      <c r="V223" s="290"/>
      <c r="W223" s="268"/>
      <c r="X223" s="271"/>
    </row>
    <row r="224" spans="1:24" s="4" customFormat="1" ht="33" customHeight="1" thickBot="1" x14ac:dyDescent="0.3">
      <c r="A224" s="300"/>
      <c r="B224" s="44" t="str">
        <f t="shared" si="143"/>
        <v>ГБУЗ АО Наримановская РБ</v>
      </c>
      <c r="C224" s="289"/>
      <c r="D224" s="19" t="str">
        <f t="shared" si="108"/>
        <v>ПМСП, не включенная в базовую программу ОМС</v>
      </c>
      <c r="E224" s="290"/>
      <c r="F224" s="44" t="str">
        <f t="shared" si="121"/>
        <v>амбулаторно</v>
      </c>
      <c r="G224" s="262"/>
      <c r="H224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4" s="290"/>
      <c r="J224" s="44" t="str">
        <f t="shared" si="150"/>
        <v>по профилю Фтизиатрия</v>
      </c>
      <c r="K224" s="69" t="s">
        <v>40</v>
      </c>
      <c r="L224" s="65" t="s">
        <v>118</v>
      </c>
      <c r="M224" s="66" t="s">
        <v>42</v>
      </c>
      <c r="N224" s="96">
        <v>2743</v>
      </c>
      <c r="O224" s="101">
        <v>1395</v>
      </c>
      <c r="P224" s="53"/>
      <c r="Q224" s="52">
        <f t="shared" ref="Q224:Q235" si="167">IF(AND(N224&lt;&gt;0,M224="объем"),(O224/N224*100)/$Y$2*12,"")</f>
        <v>101.71345242435291</v>
      </c>
      <c r="R224" s="282"/>
      <c r="S224" s="261"/>
      <c r="T224" s="294"/>
      <c r="U224" s="262"/>
      <c r="V224" s="290"/>
      <c r="W224" s="268"/>
      <c r="X224" s="271"/>
    </row>
    <row r="225" spans="1:24" s="4" customFormat="1" ht="33.75" customHeight="1" thickBot="1" x14ac:dyDescent="0.3">
      <c r="A225" s="300"/>
      <c r="B225" s="44" t="str">
        <f t="shared" si="143"/>
        <v>ГБУЗ АО Наримановская РБ</v>
      </c>
      <c r="C225" s="289"/>
      <c r="D225" s="19" t="str">
        <f t="shared" si="108"/>
        <v>ПМСП, не включенная в базовую программу ОМС</v>
      </c>
      <c r="E225" s="290"/>
      <c r="F225" s="44" t="str">
        <f t="shared" si="121"/>
        <v>амбулаторно</v>
      </c>
      <c r="G225" s="262"/>
      <c r="H225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5" s="290"/>
      <c r="J225" s="44" t="str">
        <f t="shared" si="150"/>
        <v>по профилю Фтизиатрия</v>
      </c>
      <c r="K225" s="69" t="s">
        <v>133</v>
      </c>
      <c r="L225" s="65" t="s">
        <v>118</v>
      </c>
      <c r="M225" s="66" t="s">
        <v>42</v>
      </c>
      <c r="N225" s="96">
        <v>2010</v>
      </c>
      <c r="O225" s="101">
        <v>1021</v>
      </c>
      <c r="P225" s="53"/>
      <c r="Q225" s="52">
        <f t="shared" si="167"/>
        <v>101.59203980099502</v>
      </c>
      <c r="R225" s="282"/>
      <c r="S225" s="261"/>
      <c r="T225" s="294"/>
      <c r="U225" s="262"/>
      <c r="V225" s="290"/>
      <c r="W225" s="268"/>
      <c r="X225" s="271"/>
    </row>
    <row r="226" spans="1:24" s="4" customFormat="1" ht="33" customHeight="1" thickBot="1" x14ac:dyDescent="0.3">
      <c r="A226" s="300"/>
      <c r="B226" s="44" t="str">
        <f t="shared" si="143"/>
        <v>ГБУЗ АО Наримановская РБ</v>
      </c>
      <c r="C226" s="289"/>
      <c r="D226" s="19" t="str">
        <f t="shared" si="108"/>
        <v>ПМСП, не включенная в базовую программу ОМС</v>
      </c>
      <c r="E226" s="290" t="s">
        <v>137</v>
      </c>
      <c r="F226" s="44" t="str">
        <f t="shared" si="121"/>
        <v>амбулаторно</v>
      </c>
      <c r="G226" s="262" t="s">
        <v>161</v>
      </c>
      <c r="H226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6" s="290" t="s">
        <v>267</v>
      </c>
      <c r="J226" s="44" t="str">
        <f t="shared" si="150"/>
        <v>по профилю психиатрия-наркология</v>
      </c>
      <c r="K226" s="68" t="s">
        <v>128</v>
      </c>
      <c r="L226" s="67" t="s">
        <v>3</v>
      </c>
      <c r="M226" s="67" t="s">
        <v>5</v>
      </c>
      <c r="N226" s="98">
        <v>99</v>
      </c>
      <c r="O226" s="98">
        <v>99</v>
      </c>
      <c r="P226" s="51">
        <f t="shared" ref="P226" si="168">IF(AND(N226&lt;&gt;0,M226="Кач."),O226/N226*100,"")</f>
        <v>100</v>
      </c>
      <c r="Q226" s="51" t="str">
        <f t="shared" si="167"/>
        <v/>
      </c>
      <c r="R226" s="282">
        <f>IFERROR(AVERAGE(P226:P228),"")</f>
        <v>100</v>
      </c>
      <c r="S226" s="261">
        <f>AVERAGE(Q226:Q228)</f>
        <v>97.070776780921705</v>
      </c>
      <c r="T226" s="294">
        <f>IFERROR((R226*0.7+S226*0.3)*2,S226*2)</f>
        <v>198.24246606855303</v>
      </c>
      <c r="U226" s="262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выполнено</v>
      </c>
      <c r="V226" s="290"/>
      <c r="W226" s="268"/>
      <c r="X226" s="271"/>
    </row>
    <row r="227" spans="1:24" s="4" customFormat="1" ht="31.5" customHeight="1" thickBot="1" x14ac:dyDescent="0.3">
      <c r="A227" s="300"/>
      <c r="B227" s="44" t="str">
        <f t="shared" si="143"/>
        <v>ГБУЗ АО Наримановская РБ</v>
      </c>
      <c r="C227" s="289"/>
      <c r="D227" s="19" t="str">
        <f t="shared" si="108"/>
        <v>ПМСП, не включенная в базовую программу ОМС</v>
      </c>
      <c r="E227" s="290"/>
      <c r="F227" s="44" t="str">
        <f t="shared" si="121"/>
        <v>амбулаторно</v>
      </c>
      <c r="G227" s="262"/>
      <c r="H227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7" s="290"/>
      <c r="J227" s="44" t="str">
        <f t="shared" si="150"/>
        <v>по профилю психиатрия-наркология</v>
      </c>
      <c r="K227" s="69" t="s">
        <v>40</v>
      </c>
      <c r="L227" s="65" t="s">
        <v>118</v>
      </c>
      <c r="M227" s="66" t="s">
        <v>42</v>
      </c>
      <c r="N227" s="162">
        <v>1134</v>
      </c>
      <c r="O227" s="101">
        <v>542</v>
      </c>
      <c r="P227" s="53"/>
      <c r="Q227" s="52">
        <f t="shared" si="167"/>
        <v>95.590828924162253</v>
      </c>
      <c r="R227" s="282"/>
      <c r="S227" s="261"/>
      <c r="T227" s="294"/>
      <c r="U227" s="262"/>
      <c r="V227" s="290"/>
      <c r="W227" s="268"/>
      <c r="X227" s="271"/>
    </row>
    <row r="228" spans="1:24" s="4" customFormat="1" ht="34.5" customHeight="1" thickBot="1" x14ac:dyDescent="0.3">
      <c r="A228" s="300"/>
      <c r="B228" s="44" t="str">
        <f t="shared" si="143"/>
        <v>ГБУЗ АО Наримановская РБ</v>
      </c>
      <c r="C228" s="289"/>
      <c r="D228" s="19" t="str">
        <f t="shared" si="108"/>
        <v>ПМСП, не включенная в базовую программу ОМС</v>
      </c>
      <c r="E228" s="290"/>
      <c r="F228" s="44" t="str">
        <f t="shared" si="121"/>
        <v>амбулаторно</v>
      </c>
      <c r="G228" s="262"/>
      <c r="H228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8" s="290"/>
      <c r="J228" s="44" t="str">
        <f t="shared" si="150"/>
        <v>по профилю психиатрия-наркология</v>
      </c>
      <c r="K228" s="69" t="s">
        <v>133</v>
      </c>
      <c r="L228" s="65" t="s">
        <v>118</v>
      </c>
      <c r="M228" s="66" t="s">
        <v>42</v>
      </c>
      <c r="N228" s="96">
        <v>207</v>
      </c>
      <c r="O228" s="101">
        <v>102</v>
      </c>
      <c r="P228" s="53"/>
      <c r="Q228" s="52">
        <f t="shared" si="167"/>
        <v>98.550724637681171</v>
      </c>
      <c r="R228" s="282"/>
      <c r="S228" s="261"/>
      <c r="T228" s="294"/>
      <c r="U228" s="262"/>
      <c r="V228" s="290"/>
      <c r="W228" s="268"/>
      <c r="X228" s="271"/>
    </row>
    <row r="229" spans="1:24" s="4" customFormat="1" ht="33.75" customHeight="1" thickBot="1" x14ac:dyDescent="0.3">
      <c r="A229" s="300"/>
      <c r="B229" s="44" t="str">
        <f t="shared" si="143"/>
        <v>ГБУЗ АО Наримановская РБ</v>
      </c>
      <c r="C229" s="289"/>
      <c r="D229" s="19" t="str">
        <f t="shared" si="108"/>
        <v>ПМСП, не включенная в базовую программу ОМС</v>
      </c>
      <c r="E229" s="275" t="s">
        <v>137</v>
      </c>
      <c r="F229" s="44" t="str">
        <f t="shared" si="121"/>
        <v>амбулаторно</v>
      </c>
      <c r="G229" s="263" t="s">
        <v>39</v>
      </c>
      <c r="H229" s="44" t="str">
        <f t="shared" si="122"/>
        <v>Первичная медико-санитарная помощь, в части диагностики и лечения</v>
      </c>
      <c r="I229" s="275" t="s">
        <v>242</v>
      </c>
      <c r="J229" s="44" t="str">
        <f t="shared" si="150"/>
        <v>Вакцинация</v>
      </c>
      <c r="K229" s="68" t="s">
        <v>128</v>
      </c>
      <c r="L229" s="67" t="s">
        <v>3</v>
      </c>
      <c r="M229" s="67" t="s">
        <v>5</v>
      </c>
      <c r="N229" s="98">
        <v>99</v>
      </c>
      <c r="O229" s="98">
        <v>99</v>
      </c>
      <c r="P229" s="116">
        <f t="shared" ref="P229" si="169">IF(AND(N229&lt;&gt;0,M229="Кач."),O229/N229*100,"")</f>
        <v>100</v>
      </c>
      <c r="Q229" s="116" t="str">
        <f t="shared" si="167"/>
        <v/>
      </c>
      <c r="R229" s="282">
        <f>IFERROR(AVERAGE(P229:P230),"")</f>
        <v>100</v>
      </c>
      <c r="S229" s="261">
        <f>AVERAGE(Q229:Q230)</f>
        <v>100</v>
      </c>
      <c r="T229" s="294">
        <f>IFERROR((R229*0.7+S229*0.3)*2,S229*2)</f>
        <v>200</v>
      </c>
      <c r="U229" s="262" t="str">
        <f t="shared" ref="U229" si="170">IF(T229&lt;170,"ГЗ по услуге (работе) НЕ выполнено","")&amp;IF(AND(T229&gt;=170,T229&lt;=200),"ГЗ по услуге (работе) выполнено","")&amp;IF(T229&gt;200,"ГЗ по услуге (работе) ПЕРЕвыполнено","")</f>
        <v>ГЗ по услуге (работе) выполнено</v>
      </c>
      <c r="V229" s="290"/>
      <c r="W229" s="268"/>
      <c r="X229" s="271"/>
    </row>
    <row r="230" spans="1:24" s="4" customFormat="1" ht="28.5" customHeight="1" thickBot="1" x14ac:dyDescent="0.3">
      <c r="A230" s="300"/>
      <c r="B230" s="44" t="str">
        <f t="shared" ref="B230:B297" si="171">IF(A230="",B229,A230)</f>
        <v>ГБУЗ АО Наримановская РБ</v>
      </c>
      <c r="C230" s="289"/>
      <c r="D230" s="19" t="str">
        <f t="shared" ref="D230:D295" si="172">IF(C230="",D229,C230)</f>
        <v>ПМСП, не включенная в базовую программу ОМС</v>
      </c>
      <c r="E230" s="277"/>
      <c r="F230" s="44" t="str">
        <f t="shared" si="121"/>
        <v>амбулаторно</v>
      </c>
      <c r="G230" s="264"/>
      <c r="H230" s="44" t="str">
        <f t="shared" si="122"/>
        <v>Первичная медико-санитарная помощь, в части диагностики и лечения</v>
      </c>
      <c r="I230" s="277"/>
      <c r="J230" s="44" t="str">
        <f t="shared" si="150"/>
        <v>Вакцинация</v>
      </c>
      <c r="K230" s="69" t="s">
        <v>40</v>
      </c>
      <c r="L230" s="65" t="s">
        <v>118</v>
      </c>
      <c r="M230" s="66" t="s">
        <v>42</v>
      </c>
      <c r="N230" s="96">
        <v>40</v>
      </c>
      <c r="O230" s="101">
        <v>20</v>
      </c>
      <c r="P230" s="53"/>
      <c r="Q230" s="115">
        <f t="shared" ref="Q230:Q231" si="173">IF(AND(N230&lt;&gt;0,M230="объем"),(O230/N230*100)/$Y$2*12,"")</f>
        <v>100</v>
      </c>
      <c r="R230" s="282"/>
      <c r="S230" s="261"/>
      <c r="T230" s="294"/>
      <c r="U230" s="262"/>
      <c r="V230" s="290"/>
      <c r="W230" s="268"/>
      <c r="X230" s="271"/>
    </row>
    <row r="231" spans="1:24" s="4" customFormat="1" ht="28.5" customHeight="1" thickBot="1" x14ac:dyDescent="0.3">
      <c r="A231" s="300"/>
      <c r="B231" s="44" t="str">
        <f t="shared" si="171"/>
        <v>ГБУЗ АО Наримановская РБ</v>
      </c>
      <c r="C231" s="289"/>
      <c r="D231" s="19" t="str">
        <f t="shared" si="172"/>
        <v>ПМСП, не включенная в базовую программу ОМС</v>
      </c>
      <c r="E231" s="262" t="s">
        <v>142</v>
      </c>
      <c r="F231" s="44" t="str">
        <f t="shared" si="121"/>
        <v>Дневной стационар</v>
      </c>
      <c r="G231" s="290" t="s">
        <v>141</v>
      </c>
      <c r="H23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1" s="262" t="s">
        <v>267</v>
      </c>
      <c r="J231" s="44" t="str">
        <f t="shared" si="150"/>
        <v>по профилю психиатрия-наркология</v>
      </c>
      <c r="K231" s="67" t="s">
        <v>128</v>
      </c>
      <c r="L231" s="67" t="s">
        <v>3</v>
      </c>
      <c r="M231" s="67" t="s">
        <v>5</v>
      </c>
      <c r="N231" s="98">
        <v>99</v>
      </c>
      <c r="O231" s="98">
        <v>99</v>
      </c>
      <c r="P231" s="51">
        <f t="shared" ref="P231" si="174">IF(AND(N231&lt;&gt;0,M231="Кач."),O231/N231*100,"")</f>
        <v>100</v>
      </c>
      <c r="Q231" s="51" t="str">
        <f t="shared" si="173"/>
        <v/>
      </c>
      <c r="R231" s="282">
        <f>IFERROR(AVERAGE(P231:P232),"")</f>
        <v>100</v>
      </c>
      <c r="S231" s="261">
        <f>AVERAGE(Q231:Q232)</f>
        <v>100</v>
      </c>
      <c r="T231" s="294">
        <f>IFERROR((R231*0.7+S231*0.3)*2,S231*2)</f>
        <v>200</v>
      </c>
      <c r="U231" s="262" t="str">
        <f t="shared" ref="U231" si="175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90"/>
      <c r="W231" s="268"/>
      <c r="X231" s="271"/>
    </row>
    <row r="232" spans="1:24" s="4" customFormat="1" ht="30.75" customHeight="1" thickBot="1" x14ac:dyDescent="0.3">
      <c r="A232" s="300"/>
      <c r="B232" s="44" t="str">
        <f t="shared" si="171"/>
        <v>ГБУЗ АО Наримановская РБ</v>
      </c>
      <c r="C232" s="289"/>
      <c r="D232" s="19" t="str">
        <f t="shared" si="172"/>
        <v>ПМСП, не включенная в базовую программу ОМС</v>
      </c>
      <c r="E232" s="262"/>
      <c r="F232" s="44" t="str">
        <f t="shared" si="121"/>
        <v>Дневной стационар</v>
      </c>
      <c r="G232" s="290"/>
      <c r="H23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2" s="262"/>
      <c r="J232" s="44" t="str">
        <f t="shared" si="150"/>
        <v>по профилю психиатрия-наркология</v>
      </c>
      <c r="K232" s="69" t="s">
        <v>144</v>
      </c>
      <c r="L232" s="70" t="s">
        <v>145</v>
      </c>
      <c r="M232" s="66" t="s">
        <v>42</v>
      </c>
      <c r="N232" s="96">
        <v>24</v>
      </c>
      <c r="O232" s="101">
        <v>12</v>
      </c>
      <c r="P232" s="53"/>
      <c r="Q232" s="52">
        <f t="shared" si="167"/>
        <v>100</v>
      </c>
      <c r="R232" s="282"/>
      <c r="S232" s="261"/>
      <c r="T232" s="294"/>
      <c r="U232" s="262"/>
      <c r="V232" s="290"/>
      <c r="W232" s="268"/>
      <c r="X232" s="271"/>
    </row>
    <row r="233" spans="1:24" s="4" customFormat="1" ht="36" customHeight="1" thickBot="1" x14ac:dyDescent="0.3">
      <c r="A233" s="300"/>
      <c r="B233" s="44" t="str">
        <f t="shared" si="171"/>
        <v>ГБУЗ АО Наримановская РБ</v>
      </c>
      <c r="C233" s="298" t="s">
        <v>136</v>
      </c>
      <c r="D233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33" s="262" t="s">
        <v>50</v>
      </c>
      <c r="F233" s="44" t="str">
        <f t="shared" si="121"/>
        <v>Вне медицинской организации</v>
      </c>
      <c r="G233" s="262" t="s">
        <v>136</v>
      </c>
      <c r="H233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3" s="262" t="s">
        <v>143</v>
      </c>
      <c r="J233" s="44" t="str">
        <f t="shared" si="150"/>
        <v xml:space="preserve">Не применяется </v>
      </c>
      <c r="K233" s="67" t="s">
        <v>128</v>
      </c>
      <c r="L233" s="67" t="s">
        <v>3</v>
      </c>
      <c r="M233" s="67" t="s">
        <v>5</v>
      </c>
      <c r="N233" s="98">
        <v>99</v>
      </c>
      <c r="O233" s="98">
        <v>99</v>
      </c>
      <c r="P233" s="51">
        <f t="shared" ref="P233:P236" si="176">IF(AND(N233&lt;&gt;0,M233="Кач."),O233/N233*100,"")</f>
        <v>100</v>
      </c>
      <c r="Q233" s="51" t="str">
        <f t="shared" si="167"/>
        <v/>
      </c>
      <c r="R233" s="282">
        <f>IFERROR(AVERAGE(P233:P235),"")</f>
        <v>100</v>
      </c>
      <c r="S233" s="261">
        <f>AVERAGE(Q233:Q235)</f>
        <v>99.248366013071902</v>
      </c>
      <c r="T233" s="294">
        <f>IFERROR((R233*0.7+S233*0.3)*2,S233*2)</f>
        <v>199.54901960784315</v>
      </c>
      <c r="U233" s="262" t="str">
        <f t="shared" ref="U233:U236" si="177"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90"/>
      <c r="W233" s="268"/>
      <c r="X233" s="271"/>
    </row>
    <row r="234" spans="1:24" s="4" customFormat="1" ht="35.25" customHeight="1" thickBot="1" x14ac:dyDescent="0.3">
      <c r="A234" s="300"/>
      <c r="B234" s="44" t="str">
        <f t="shared" si="171"/>
        <v>ГБУЗ АО Наримановская РБ</v>
      </c>
      <c r="C234" s="298"/>
      <c r="D234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34" s="262"/>
      <c r="F234" s="44" t="str">
        <f t="shared" si="121"/>
        <v>Вне медицинской организации</v>
      </c>
      <c r="G234" s="262"/>
      <c r="H234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4" s="262"/>
      <c r="J234" s="44" t="str">
        <f t="shared" si="150"/>
        <v xml:space="preserve">Не применяется </v>
      </c>
      <c r="K234" s="69" t="s">
        <v>40</v>
      </c>
      <c r="L234" s="65" t="s">
        <v>118</v>
      </c>
      <c r="M234" s="66" t="s">
        <v>42</v>
      </c>
      <c r="N234" s="96">
        <v>1800</v>
      </c>
      <c r="O234" s="96">
        <v>890</v>
      </c>
      <c r="P234" s="53"/>
      <c r="Q234" s="115">
        <f t="shared" si="167"/>
        <v>98.888888888888886</v>
      </c>
      <c r="R234" s="282"/>
      <c r="S234" s="261"/>
      <c r="T234" s="294"/>
      <c r="U234" s="262"/>
      <c r="V234" s="290"/>
      <c r="W234" s="268"/>
      <c r="X234" s="271"/>
    </row>
    <row r="235" spans="1:24" s="4" customFormat="1" ht="33" customHeight="1" thickBot="1" x14ac:dyDescent="0.3">
      <c r="A235" s="300"/>
      <c r="B235" s="44" t="str">
        <f t="shared" si="171"/>
        <v>ГБУЗ АО Наримановская РБ</v>
      </c>
      <c r="C235" s="298"/>
      <c r="D235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35" s="262"/>
      <c r="F235" s="44" t="str">
        <f t="shared" si="121"/>
        <v>Вне медицинской организации</v>
      </c>
      <c r="G235" s="262"/>
      <c r="H235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5" s="262"/>
      <c r="J235" s="44" t="str">
        <f t="shared" si="150"/>
        <v xml:space="preserve">Не применяется </v>
      </c>
      <c r="K235" s="69" t="s">
        <v>146</v>
      </c>
      <c r="L235" s="70" t="s">
        <v>41</v>
      </c>
      <c r="M235" s="66" t="s">
        <v>42</v>
      </c>
      <c r="N235" s="94">
        <v>510</v>
      </c>
      <c r="O235" s="94">
        <v>254</v>
      </c>
      <c r="P235" s="53"/>
      <c r="Q235" s="52">
        <f t="shared" si="167"/>
        <v>99.607843137254918</v>
      </c>
      <c r="R235" s="282"/>
      <c r="S235" s="261"/>
      <c r="T235" s="294"/>
      <c r="U235" s="262"/>
      <c r="V235" s="290"/>
      <c r="W235" s="268"/>
      <c r="X235" s="271"/>
    </row>
    <row r="236" spans="1:24" s="4" customFormat="1" ht="32.25" customHeight="1" thickBot="1" x14ac:dyDescent="0.3">
      <c r="A236" s="300"/>
      <c r="B236" s="44" t="str">
        <f t="shared" si="171"/>
        <v>ГБУЗ АО Наримановская РБ</v>
      </c>
      <c r="C236" s="289" t="s">
        <v>188</v>
      </c>
      <c r="D236" s="19" t="str">
        <f t="shared" si="172"/>
        <v>Медицинское освидетельствование на состояние опьянения (алкогольного, наркотического или иного токсического)</v>
      </c>
      <c r="E236" s="290" t="s">
        <v>47</v>
      </c>
      <c r="F236" s="44" t="str">
        <f t="shared" si="121"/>
        <v>Не предусмотрено</v>
      </c>
      <c r="G236" s="290" t="s">
        <v>47</v>
      </c>
      <c r="H236" s="44" t="str">
        <f t="shared" si="122"/>
        <v>Не предусмотрено</v>
      </c>
      <c r="I236" s="290" t="s">
        <v>47</v>
      </c>
      <c r="J236" s="44" t="str">
        <f t="shared" si="150"/>
        <v>Не предусмотрено</v>
      </c>
      <c r="K236" s="68" t="s">
        <v>57</v>
      </c>
      <c r="L236" s="67" t="s">
        <v>57</v>
      </c>
      <c r="M236" s="68"/>
      <c r="N236" s="98"/>
      <c r="O236" s="98"/>
      <c r="P236" s="51" t="str">
        <f t="shared" si="176"/>
        <v/>
      </c>
      <c r="Q236" s="51"/>
      <c r="R236" s="282" t="str">
        <f>IFERROR(AVERAGE(P236:P237),"")</f>
        <v/>
      </c>
      <c r="S236" s="261">
        <f>AVERAGE(Q236:Q237)</f>
        <v>94.623655913978496</v>
      </c>
      <c r="T236" s="294">
        <f>IFERROR((R236*0.7+S236*0.3)*2,S236*2)</f>
        <v>189.24731182795699</v>
      </c>
      <c r="U236" s="262" t="str">
        <f t="shared" si="177"/>
        <v>ГЗ по услуге (работе) выполнено</v>
      </c>
      <c r="V236" s="361"/>
      <c r="W236" s="268"/>
      <c r="X236" s="271"/>
    </row>
    <row r="237" spans="1:24" s="4" customFormat="1" ht="33.75" customHeight="1" thickBot="1" x14ac:dyDescent="0.3">
      <c r="A237" s="300"/>
      <c r="B237" s="44" t="str">
        <f t="shared" si="171"/>
        <v>ГБУЗ АО Наримановская РБ</v>
      </c>
      <c r="C237" s="289"/>
      <c r="D237" s="19" t="str">
        <f t="shared" si="172"/>
        <v>Медицинское освидетельствование на состояние опьянения (алкогольного, наркотического или иного токсического)</v>
      </c>
      <c r="E237" s="290"/>
      <c r="F237" s="44" t="str">
        <f t="shared" si="121"/>
        <v>Не предусмотрено</v>
      </c>
      <c r="G237" s="290"/>
      <c r="H237" s="44" t="str">
        <f t="shared" si="122"/>
        <v>Не предусмотрено</v>
      </c>
      <c r="I237" s="290"/>
      <c r="J237" s="44" t="str">
        <f t="shared" si="150"/>
        <v>Не предусмотрено</v>
      </c>
      <c r="K237" s="69" t="s">
        <v>189</v>
      </c>
      <c r="L237" s="70" t="s">
        <v>58</v>
      </c>
      <c r="M237" s="66" t="s">
        <v>42</v>
      </c>
      <c r="N237" s="96">
        <v>186</v>
      </c>
      <c r="O237" s="96">
        <v>88</v>
      </c>
      <c r="P237" s="53"/>
      <c r="Q237" s="52">
        <f t="shared" ref="Q237" si="178">IF(AND(N237&lt;&gt;0,M237="объем"),(O237/N237*100)/$Y$2*12,"")</f>
        <v>94.623655913978496</v>
      </c>
      <c r="R237" s="282"/>
      <c r="S237" s="261"/>
      <c r="T237" s="294"/>
      <c r="U237" s="262"/>
      <c r="V237" s="361"/>
      <c r="W237" s="268"/>
      <c r="X237" s="271"/>
    </row>
    <row r="238" spans="1:24" s="4" customFormat="1" ht="33.75" customHeight="1" thickBot="1" x14ac:dyDescent="0.3">
      <c r="A238" s="300"/>
      <c r="B238" s="44" t="str">
        <f t="shared" si="171"/>
        <v>ГБУЗ АО Наримановская РБ</v>
      </c>
      <c r="C238" s="284" t="s">
        <v>71</v>
      </c>
      <c r="D238" s="19" t="str">
        <f t="shared" si="172"/>
        <v>Паллиативная медицинская помощь</v>
      </c>
      <c r="E238" s="262" t="s">
        <v>245</v>
      </c>
      <c r="F238" s="44" t="str">
        <f t="shared" si="121"/>
        <v>амбулаторно на дому</v>
      </c>
      <c r="G238" s="262" t="s">
        <v>43</v>
      </c>
      <c r="H238" s="44" t="str">
        <f t="shared" si="122"/>
        <v>паллиативная медицинская помощь</v>
      </c>
      <c r="I238" s="262" t="s">
        <v>143</v>
      </c>
      <c r="J238" s="44" t="str">
        <f t="shared" si="150"/>
        <v xml:space="preserve">Не применяется </v>
      </c>
      <c r="K238" s="68" t="s">
        <v>128</v>
      </c>
      <c r="L238" s="67" t="s">
        <v>3</v>
      </c>
      <c r="M238" s="67" t="s">
        <v>5</v>
      </c>
      <c r="N238" s="98">
        <v>99</v>
      </c>
      <c r="O238" s="98">
        <v>99</v>
      </c>
      <c r="P238" s="51">
        <f t="shared" ref="P238:P244" si="179">IF(AND(N238&lt;&gt;0,M238="Кач."),O238/N238*100,"")</f>
        <v>100</v>
      </c>
      <c r="Q238" s="51"/>
      <c r="R238" s="282">
        <f>IFERROR(AVERAGE(P238:P239),"")</f>
        <v>100</v>
      </c>
      <c r="S238" s="261">
        <f>AVERAGE(Q238:Q239)</f>
        <v>96.969696969696969</v>
      </c>
      <c r="T238" s="294">
        <f>IFERROR((R238*0.7+S238*0.3)*2,S238*2)</f>
        <v>198.18181818181819</v>
      </c>
      <c r="U238" s="262" t="str">
        <f>IF(T238&lt;170,"ГЗ по услуге (работе) НЕ выполнено","")&amp;IF(AND(T238&gt;=170,T238&lt;=200),"ГЗ по услуге (работе) выполнено","")&amp;IF(T238&gt;200,"ГЗ по услуге (работе) ПЕРЕвыполнено","")</f>
        <v>ГЗ по услуге (работе) выполнено</v>
      </c>
      <c r="V238" s="290"/>
      <c r="W238" s="268"/>
      <c r="X238" s="271"/>
    </row>
    <row r="239" spans="1:24" s="4" customFormat="1" ht="33" customHeight="1" thickBot="1" x14ac:dyDescent="0.3">
      <c r="A239" s="300"/>
      <c r="B239" s="44" t="str">
        <f t="shared" si="171"/>
        <v>ГБУЗ АО Наримановская РБ</v>
      </c>
      <c r="C239" s="306"/>
      <c r="D239" s="19" t="str">
        <f t="shared" si="172"/>
        <v>Паллиативная медицинская помощь</v>
      </c>
      <c r="E239" s="262"/>
      <c r="F239" s="44" t="str">
        <f t="shared" si="121"/>
        <v>амбулаторно на дому</v>
      </c>
      <c r="G239" s="262"/>
      <c r="H239" s="44" t="str">
        <f t="shared" si="122"/>
        <v>паллиативная медицинская помощь</v>
      </c>
      <c r="I239" s="262"/>
      <c r="J239" s="44" t="str">
        <f t="shared" si="150"/>
        <v xml:space="preserve">Не применяется </v>
      </c>
      <c r="K239" s="69" t="s">
        <v>40</v>
      </c>
      <c r="L239" s="65" t="s">
        <v>118</v>
      </c>
      <c r="M239" s="66" t="s">
        <v>42</v>
      </c>
      <c r="N239" s="96">
        <v>660</v>
      </c>
      <c r="O239" s="96">
        <v>320</v>
      </c>
      <c r="P239" s="53"/>
      <c r="Q239" s="52">
        <f t="shared" ref="Q239" si="180">IF(AND(N239&lt;&gt;0,M239="объем"),(O239/N239*100)/$Y$2*12,"")</f>
        <v>96.969696969696969</v>
      </c>
      <c r="R239" s="282"/>
      <c r="S239" s="261"/>
      <c r="T239" s="294"/>
      <c r="U239" s="262"/>
      <c r="V239" s="290"/>
      <c r="W239" s="268"/>
      <c r="X239" s="271"/>
    </row>
    <row r="240" spans="1:24" s="4" customFormat="1" ht="31.5" customHeight="1" thickBot="1" x14ac:dyDescent="0.3">
      <c r="A240" s="300"/>
      <c r="B240" s="44" t="str">
        <f t="shared" si="171"/>
        <v>ГБУЗ АО Наримановская РБ</v>
      </c>
      <c r="C240" s="306"/>
      <c r="D240" s="19" t="str">
        <f t="shared" si="172"/>
        <v>Паллиативная медицинская помощь</v>
      </c>
      <c r="E240" s="262" t="s">
        <v>243</v>
      </c>
      <c r="F240" s="44" t="str">
        <f t="shared" si="121"/>
        <v>амбулаторно на дому выездными патронажными бригадами</v>
      </c>
      <c r="G240" s="262" t="s">
        <v>43</v>
      </c>
      <c r="H240" s="44" t="str">
        <f t="shared" si="122"/>
        <v>паллиативная медицинская помощь</v>
      </c>
      <c r="I240" s="262" t="s">
        <v>143</v>
      </c>
      <c r="J240" s="44" t="str">
        <f t="shared" si="150"/>
        <v xml:space="preserve">Не применяется </v>
      </c>
      <c r="K240" s="68" t="s">
        <v>128</v>
      </c>
      <c r="L240" s="67" t="s">
        <v>3</v>
      </c>
      <c r="M240" s="67" t="s">
        <v>5</v>
      </c>
      <c r="N240" s="98">
        <v>99</v>
      </c>
      <c r="O240" s="98">
        <v>99</v>
      </c>
      <c r="P240" s="116">
        <f t="shared" ref="P240" si="181">IF(AND(N240&lt;&gt;0,M240="Кач."),O240/N240*100,"")</f>
        <v>100</v>
      </c>
      <c r="Q240" s="116"/>
      <c r="R240" s="282">
        <f>IFERROR(AVERAGE(P240:P241),"")</f>
        <v>100</v>
      </c>
      <c r="S240" s="261">
        <f>AVERAGE(Q240:Q241)</f>
        <v>98.35164835164835</v>
      </c>
      <c r="T240" s="294">
        <f>IFERROR((R240*0.7+S240*0.3)*2,S240*2)</f>
        <v>199.01098901098902</v>
      </c>
      <c r="U240" s="262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290"/>
      <c r="W240" s="268"/>
      <c r="X240" s="271"/>
    </row>
    <row r="241" spans="1:24" s="4" customFormat="1" ht="32.25" customHeight="1" thickBot="1" x14ac:dyDescent="0.3">
      <c r="A241" s="300"/>
      <c r="B241" s="44" t="str">
        <f t="shared" si="171"/>
        <v>ГБУЗ АО Наримановская РБ</v>
      </c>
      <c r="C241" s="285"/>
      <c r="D241" s="19" t="str">
        <f t="shared" si="172"/>
        <v>Паллиативная медицинская помощь</v>
      </c>
      <c r="E241" s="262"/>
      <c r="F241" s="44" t="str">
        <f t="shared" si="121"/>
        <v>амбулаторно на дому выездными патронажными бригадами</v>
      </c>
      <c r="G241" s="262"/>
      <c r="H241" s="44" t="str">
        <f t="shared" si="122"/>
        <v>паллиативная медицинская помощь</v>
      </c>
      <c r="I241" s="262"/>
      <c r="J241" s="44" t="str">
        <f t="shared" si="150"/>
        <v xml:space="preserve">Не применяется </v>
      </c>
      <c r="K241" s="69" t="s">
        <v>40</v>
      </c>
      <c r="L241" s="65" t="s">
        <v>118</v>
      </c>
      <c r="M241" s="66" t="s">
        <v>42</v>
      </c>
      <c r="N241" s="96">
        <v>728</v>
      </c>
      <c r="O241" s="96">
        <v>358</v>
      </c>
      <c r="P241" s="53"/>
      <c r="Q241" s="115">
        <f t="shared" ref="Q241" si="182">IF(AND(N241&lt;&gt;0,M241="объем"),(O241/N241*100)/$Y$2*12,"")</f>
        <v>98.35164835164835</v>
      </c>
      <c r="R241" s="282"/>
      <c r="S241" s="261"/>
      <c r="T241" s="294"/>
      <c r="U241" s="262"/>
      <c r="V241" s="290"/>
      <c r="W241" s="268"/>
      <c r="X241" s="271"/>
    </row>
    <row r="242" spans="1:24" s="4" customFormat="1" ht="33.75" customHeight="1" thickBot="1" x14ac:dyDescent="0.3">
      <c r="A242" s="300"/>
      <c r="B242" s="44" t="str">
        <f t="shared" si="171"/>
        <v>ГБУЗ АО Наримановская РБ</v>
      </c>
      <c r="C242" s="284" t="s">
        <v>300</v>
      </c>
      <c r="D242" s="19" t="str">
        <f t="shared" si="17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2" s="263" t="s">
        <v>137</v>
      </c>
      <c r="F242" s="44" t="str">
        <f t="shared" si="121"/>
        <v>амбулаторно</v>
      </c>
      <c r="G242" s="275" t="s">
        <v>300</v>
      </c>
      <c r="H242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2" s="263" t="s">
        <v>47</v>
      </c>
      <c r="J242" s="44" t="str">
        <f t="shared" si="150"/>
        <v>Не предусмотрено</v>
      </c>
      <c r="K242" s="82" t="s">
        <v>296</v>
      </c>
      <c r="L242" s="67" t="s">
        <v>3</v>
      </c>
      <c r="M242" s="67" t="s">
        <v>5</v>
      </c>
      <c r="N242" s="98">
        <v>99</v>
      </c>
      <c r="O242" s="98">
        <v>99</v>
      </c>
      <c r="P242" s="186">
        <f t="shared" si="179"/>
        <v>100</v>
      </c>
      <c r="Q242" s="185"/>
      <c r="R242" s="265">
        <f t="shared" ref="R242" si="183">IFERROR(AVERAGE(P242:P243),"")</f>
        <v>100</v>
      </c>
      <c r="S242" s="261">
        <f t="shared" ref="S242" si="184">AVERAGE(Q242:Q243)</f>
        <v>95.806451612903217</v>
      </c>
      <c r="T242" s="294">
        <f t="shared" ref="T242" si="185">IFERROR((R242*0.7+S242*0.3)*2,S242*2)</f>
        <v>197.48387096774192</v>
      </c>
      <c r="U242" s="262" t="str">
        <f t="shared" ref="U242" si="186"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290"/>
      <c r="W242" s="268"/>
      <c r="X242" s="271"/>
    </row>
    <row r="243" spans="1:24" s="4" customFormat="1" ht="46.5" customHeight="1" thickBot="1" x14ac:dyDescent="0.3">
      <c r="A243" s="300"/>
      <c r="B243" s="44" t="str">
        <f t="shared" si="171"/>
        <v>ГБУЗ АО Наримановская РБ</v>
      </c>
      <c r="C243" s="285"/>
      <c r="D243" s="19" t="str">
        <f t="shared" si="17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3" s="264"/>
      <c r="F243" s="44" t="str">
        <f t="shared" si="121"/>
        <v>амбулаторно</v>
      </c>
      <c r="G243" s="277"/>
      <c r="H243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3" s="264"/>
      <c r="J243" s="44" t="str">
        <f t="shared" si="150"/>
        <v>Не предусмотрено</v>
      </c>
      <c r="K243" s="64" t="s">
        <v>40</v>
      </c>
      <c r="L243" s="184" t="s">
        <v>118</v>
      </c>
      <c r="M243" s="66" t="s">
        <v>42</v>
      </c>
      <c r="N243" s="95">
        <v>1240</v>
      </c>
      <c r="O243" s="95">
        <v>594</v>
      </c>
      <c r="P243" s="186" t="str">
        <f t="shared" si="179"/>
        <v/>
      </c>
      <c r="Q243" s="185">
        <f t="shared" ref="Q243:Q252" si="187">IF(AND(N243&lt;&gt;0,M243="объем"),(O243/N243*100)/$Y$2*12,"")</f>
        <v>95.806451612903217</v>
      </c>
      <c r="R243" s="266"/>
      <c r="S243" s="261"/>
      <c r="T243" s="294"/>
      <c r="U243" s="262"/>
      <c r="V243" s="290"/>
      <c r="W243" s="268"/>
      <c r="X243" s="271"/>
    </row>
    <row r="244" spans="1:24" s="4" customFormat="1" ht="42.75" customHeight="1" thickBot="1" x14ac:dyDescent="0.3">
      <c r="A244" s="300"/>
      <c r="B244" s="44" t="str">
        <f t="shared" si="171"/>
        <v>ГБУЗ АО Наримановская РБ</v>
      </c>
      <c r="C244" s="284" t="s">
        <v>226</v>
      </c>
      <c r="D244" s="19" t="str">
        <f t="shared" si="17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4" s="263" t="s">
        <v>277</v>
      </c>
      <c r="F244" s="44" t="str">
        <f t="shared" si="121"/>
        <v>заключение договоров</v>
      </c>
      <c r="G244" s="263" t="s">
        <v>279</v>
      </c>
      <c r="H244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4" s="263" t="s">
        <v>278</v>
      </c>
      <c r="J244" s="44" t="str">
        <f t="shared" si="1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4" s="71" t="s">
        <v>227</v>
      </c>
      <c r="L244" s="70" t="s">
        <v>3</v>
      </c>
      <c r="M244" s="67" t="s">
        <v>5</v>
      </c>
      <c r="N244" s="98">
        <v>100</v>
      </c>
      <c r="O244" s="98">
        <v>100</v>
      </c>
      <c r="P244" s="186">
        <f t="shared" si="179"/>
        <v>100</v>
      </c>
      <c r="Q244" s="185"/>
      <c r="R244" s="265">
        <f t="shared" ref="R244" si="188">IFERROR(AVERAGE(P244:P245),"")</f>
        <v>100</v>
      </c>
      <c r="S244" s="261">
        <f t="shared" ref="S244" si="189">AVERAGE(Q244:Q245)</f>
        <v>100</v>
      </c>
      <c r="T244" s="294">
        <f t="shared" ref="T244" si="190">IFERROR((R244*0.7+S244*0.3)*2,S244*2)</f>
        <v>200</v>
      </c>
      <c r="U244" s="263" t="str">
        <f t="shared" ref="U244" si="191"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90"/>
      <c r="W244" s="268"/>
      <c r="X244" s="271"/>
    </row>
    <row r="245" spans="1:24" s="4" customFormat="1" ht="51.75" customHeight="1" thickBot="1" x14ac:dyDescent="0.3">
      <c r="A245" s="301"/>
      <c r="B245" s="44" t="str">
        <f t="shared" si="171"/>
        <v>ГБУЗ АО Наримановская РБ</v>
      </c>
      <c r="C245" s="285"/>
      <c r="D245" s="19" t="str">
        <f t="shared" si="17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5" s="264"/>
      <c r="F245" s="44" t="str">
        <f t="shared" si="121"/>
        <v>заключение договоров</v>
      </c>
      <c r="G245" s="264"/>
      <c r="H245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5" s="264"/>
      <c r="J245" s="44" t="str">
        <f t="shared" ref="J245:J265" si="192">IF(I245="",J244,I245)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5" s="79" t="s">
        <v>234</v>
      </c>
      <c r="L245" s="70" t="s">
        <v>228</v>
      </c>
      <c r="M245" s="66" t="s">
        <v>42</v>
      </c>
      <c r="N245" s="250">
        <v>84.94</v>
      </c>
      <c r="O245" s="250">
        <v>84.94</v>
      </c>
      <c r="P245" s="53"/>
      <c r="Q245" s="185">
        <f>IF(AND(N245&lt;&gt;0,M245="объем"),(O245/N245*100),"")</f>
        <v>100</v>
      </c>
      <c r="R245" s="266"/>
      <c r="S245" s="261"/>
      <c r="T245" s="294"/>
      <c r="U245" s="264"/>
      <c r="V245" s="290"/>
      <c r="W245" s="269"/>
      <c r="X245" s="272"/>
    </row>
    <row r="246" spans="1:24" s="4" customFormat="1" ht="29.25" customHeight="1" thickBot="1" x14ac:dyDescent="0.3">
      <c r="A246" s="295" t="s">
        <v>28</v>
      </c>
      <c r="B246" s="44" t="str">
        <f t="shared" si="171"/>
        <v>ГБУЗ АО Приволжская РБ</v>
      </c>
      <c r="C246" s="318" t="s">
        <v>119</v>
      </c>
      <c r="D246" s="19" t="str">
        <f t="shared" si="172"/>
        <v>ПМСП, не включенная в базовую программу ОМС</v>
      </c>
      <c r="E246" s="277" t="s">
        <v>137</v>
      </c>
      <c r="F246" s="44" t="str">
        <f t="shared" ref="F246:F313" si="193">IF(E246="",F245,E246)</f>
        <v>амбулаторно</v>
      </c>
      <c r="G246" s="264" t="s">
        <v>132</v>
      </c>
      <c r="H246" s="44" t="str">
        <f t="shared" ref="H246:H313" si="194">IF(G246="",H245,G246)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6" s="277" t="s">
        <v>162</v>
      </c>
      <c r="J246" s="44" t="str">
        <f t="shared" si="192"/>
        <v>по профилю дерматовенерология (в части венерологии)</v>
      </c>
      <c r="K246" s="75" t="s">
        <v>128</v>
      </c>
      <c r="L246" s="75" t="s">
        <v>3</v>
      </c>
      <c r="M246" s="75" t="s">
        <v>5</v>
      </c>
      <c r="N246" s="100">
        <v>99</v>
      </c>
      <c r="O246" s="100">
        <v>99</v>
      </c>
      <c r="P246" s="56">
        <f t="shared" ref="P246:P247" si="195">IF(AND(N246&lt;&gt;0,M246="Кач."),O246/N246*100,"")</f>
        <v>100</v>
      </c>
      <c r="Q246" s="56"/>
      <c r="R246" s="282">
        <f>IFERROR(AVERAGE(P246:P248),"")</f>
        <v>100</v>
      </c>
      <c r="S246" s="261">
        <f>AVERAGE(Q246:Q248)</f>
        <v>100.83333333333333</v>
      </c>
      <c r="T246" s="294">
        <f>IFERROR((R246*0.7+S246*0.3)*2,S246*2)</f>
        <v>200.5</v>
      </c>
      <c r="U246" s="262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ПЕРЕвыполнено</v>
      </c>
      <c r="V246" s="290"/>
      <c r="W246" s="267">
        <f>AVERAGE(T246:T267)</f>
        <v>199.43129654009724</v>
      </c>
      <c r="X246" s="270" t="str">
        <f>IF(W246&lt;170,"ГЗ по учреждению не выполнено","")&amp;IF(AND(W246&gt;=170,W246&lt;=200),"ГЗ по учреждению выполнено","")&amp;IF(W246&gt;200,"ГЗ по учреждению перевыполнено","")</f>
        <v>ГЗ по учреждению выполнено</v>
      </c>
    </row>
    <row r="247" spans="1:24" s="4" customFormat="1" ht="34.5" customHeight="1" thickBot="1" x14ac:dyDescent="0.3">
      <c r="A247" s="296"/>
      <c r="B247" s="44" t="str">
        <f t="shared" si="171"/>
        <v>ГБУЗ АО Приволжская РБ</v>
      </c>
      <c r="C247" s="289"/>
      <c r="D247" s="19" t="str">
        <f t="shared" si="172"/>
        <v>ПМСП, не включенная в базовую программу ОМС</v>
      </c>
      <c r="E247" s="290"/>
      <c r="F247" s="44" t="str">
        <f t="shared" si="193"/>
        <v>амбулаторно</v>
      </c>
      <c r="G247" s="262"/>
      <c r="H24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7" s="290"/>
      <c r="J247" s="44" t="str">
        <f t="shared" si="192"/>
        <v>по профилю дерматовенерология (в части венерологии)</v>
      </c>
      <c r="K247" s="64" t="s">
        <v>40</v>
      </c>
      <c r="L247" s="65" t="s">
        <v>118</v>
      </c>
      <c r="M247" s="66" t="s">
        <v>42</v>
      </c>
      <c r="N247" s="101">
        <v>300</v>
      </c>
      <c r="O247" s="101">
        <v>150</v>
      </c>
      <c r="P247" s="53" t="str">
        <f t="shared" si="195"/>
        <v/>
      </c>
      <c r="Q247" s="52">
        <f t="shared" si="187"/>
        <v>100</v>
      </c>
      <c r="R247" s="282"/>
      <c r="S247" s="261"/>
      <c r="T247" s="294"/>
      <c r="U247" s="262"/>
      <c r="V247" s="290"/>
      <c r="W247" s="268"/>
      <c r="X247" s="271"/>
    </row>
    <row r="248" spans="1:24" s="4" customFormat="1" ht="36.75" customHeight="1" thickBot="1" x14ac:dyDescent="0.3">
      <c r="A248" s="296"/>
      <c r="B248" s="44" t="str">
        <f t="shared" si="171"/>
        <v>ГБУЗ АО Приволжская РБ</v>
      </c>
      <c r="C248" s="289"/>
      <c r="D248" s="19" t="str">
        <f t="shared" si="172"/>
        <v>ПМСП, не включенная в базовую программу ОМС</v>
      </c>
      <c r="E248" s="290"/>
      <c r="F248" s="44" t="str">
        <f t="shared" si="193"/>
        <v>амбулаторно</v>
      </c>
      <c r="G248" s="262"/>
      <c r="H24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8" s="290"/>
      <c r="J248" s="44" t="str">
        <f t="shared" si="192"/>
        <v>по профилю дерматовенерология (в части венерологии)</v>
      </c>
      <c r="K248" s="64" t="s">
        <v>133</v>
      </c>
      <c r="L248" s="65" t="s">
        <v>118</v>
      </c>
      <c r="M248" s="66" t="s">
        <v>42</v>
      </c>
      <c r="N248" s="96">
        <v>120</v>
      </c>
      <c r="O248" s="96">
        <v>61</v>
      </c>
      <c r="P248" s="53"/>
      <c r="Q248" s="52">
        <f t="shared" si="187"/>
        <v>101.66666666666666</v>
      </c>
      <c r="R248" s="282"/>
      <c r="S248" s="261"/>
      <c r="T248" s="294"/>
      <c r="U248" s="262"/>
      <c r="V248" s="290"/>
      <c r="W248" s="268"/>
      <c r="X248" s="271"/>
    </row>
    <row r="249" spans="1:24" s="4" customFormat="1" ht="33" customHeight="1" thickBot="1" x14ac:dyDescent="0.3">
      <c r="A249" s="296"/>
      <c r="B249" s="44" t="str">
        <f t="shared" si="171"/>
        <v>ГБУЗ АО Приволжская РБ</v>
      </c>
      <c r="C249" s="289"/>
      <c r="D249" s="19" t="str">
        <f t="shared" si="172"/>
        <v>ПМСП, не включенная в базовую программу ОМС</v>
      </c>
      <c r="E249" s="290" t="s">
        <v>137</v>
      </c>
      <c r="F249" s="44" t="str">
        <f t="shared" si="193"/>
        <v>амбулаторно</v>
      </c>
      <c r="G249" s="262" t="s">
        <v>140</v>
      </c>
      <c r="H24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49" s="290" t="s">
        <v>139</v>
      </c>
      <c r="J249" s="44" t="str">
        <f t="shared" si="192"/>
        <v>по профилю Фтизиатрия</v>
      </c>
      <c r="K249" s="68" t="s">
        <v>128</v>
      </c>
      <c r="L249" s="67" t="s">
        <v>3</v>
      </c>
      <c r="M249" s="67" t="s">
        <v>5</v>
      </c>
      <c r="N249" s="98">
        <v>99</v>
      </c>
      <c r="O249" s="98">
        <v>99</v>
      </c>
      <c r="P249" s="51">
        <f t="shared" ref="P249" si="196">IF(AND(N249&lt;&gt;0,M249="Кач."),O249/N249*100,"")</f>
        <v>100</v>
      </c>
      <c r="Q249" s="51"/>
      <c r="R249" s="282">
        <f>IFERROR(AVERAGE(P249:P251),"")</f>
        <v>100</v>
      </c>
      <c r="S249" s="261">
        <f>AVERAGE(Q249:Q251)</f>
        <v>98.927272727272737</v>
      </c>
      <c r="T249" s="294">
        <f>IFERROR((R249*0.7+S249*0.3)*2,S249*2)</f>
        <v>199.35636363636365</v>
      </c>
      <c r="U249" s="262" t="str">
        <f>IF(T249&lt;170,"ГЗ по услуге (работе) НЕ выполнено","")&amp;IF(AND(T249&gt;=170,T249&lt;=200),"ГЗ по услуге (работе) выполнено","")&amp;IF(T249&gt;200,"ГЗ по услуге (работе) ПЕРЕвыполнено","")</f>
        <v>ГЗ по услуге (работе) выполнено</v>
      </c>
      <c r="V249" s="290"/>
      <c r="W249" s="268"/>
      <c r="X249" s="271"/>
    </row>
    <row r="250" spans="1:24" s="14" customFormat="1" ht="30.75" customHeight="1" thickBot="1" x14ac:dyDescent="0.3">
      <c r="A250" s="296"/>
      <c r="B250" s="44" t="str">
        <f t="shared" si="171"/>
        <v>ГБУЗ АО Приволжская РБ</v>
      </c>
      <c r="C250" s="289"/>
      <c r="D250" s="19" t="str">
        <f t="shared" si="172"/>
        <v>ПМСП, не включенная в базовую программу ОМС</v>
      </c>
      <c r="E250" s="290"/>
      <c r="F250" s="44" t="str">
        <f t="shared" si="193"/>
        <v>амбулаторно</v>
      </c>
      <c r="G250" s="262"/>
      <c r="H25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0" s="290"/>
      <c r="J250" s="44" t="str">
        <f t="shared" si="192"/>
        <v>по профилю Фтизиатрия</v>
      </c>
      <c r="K250" s="69" t="s">
        <v>40</v>
      </c>
      <c r="L250" s="65" t="s">
        <v>118</v>
      </c>
      <c r="M250" s="66" t="s">
        <v>42</v>
      </c>
      <c r="N250" s="96">
        <v>5500</v>
      </c>
      <c r="O250" s="162">
        <v>2669</v>
      </c>
      <c r="P250" s="53"/>
      <c r="Q250" s="52">
        <f t="shared" si="187"/>
        <v>97.054545454545462</v>
      </c>
      <c r="R250" s="282"/>
      <c r="S250" s="261"/>
      <c r="T250" s="294"/>
      <c r="U250" s="262"/>
      <c r="V250" s="290"/>
      <c r="W250" s="268"/>
      <c r="X250" s="271"/>
    </row>
    <row r="251" spans="1:24" s="4" customFormat="1" ht="36" customHeight="1" thickBot="1" x14ac:dyDescent="0.3">
      <c r="A251" s="296"/>
      <c r="B251" s="44" t="str">
        <f t="shared" si="171"/>
        <v>ГБУЗ АО Приволжская РБ</v>
      </c>
      <c r="C251" s="289"/>
      <c r="D251" s="19" t="str">
        <f t="shared" si="172"/>
        <v>ПМСП, не включенная в базовую программу ОМС</v>
      </c>
      <c r="E251" s="290"/>
      <c r="F251" s="44" t="str">
        <f t="shared" si="193"/>
        <v>амбулаторно</v>
      </c>
      <c r="G251" s="262"/>
      <c r="H25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1" s="290"/>
      <c r="J251" s="44" t="str">
        <f t="shared" si="192"/>
        <v>по профилю Фтизиатрия</v>
      </c>
      <c r="K251" s="69" t="s">
        <v>133</v>
      </c>
      <c r="L251" s="65" t="s">
        <v>118</v>
      </c>
      <c r="M251" s="66" t="s">
        <v>42</v>
      </c>
      <c r="N251" s="96">
        <v>1000</v>
      </c>
      <c r="O251" s="96">
        <v>504</v>
      </c>
      <c r="P251" s="53"/>
      <c r="Q251" s="52">
        <f t="shared" si="187"/>
        <v>100.80000000000001</v>
      </c>
      <c r="R251" s="282"/>
      <c r="S251" s="261"/>
      <c r="T251" s="294"/>
      <c r="U251" s="262"/>
      <c r="V251" s="290"/>
      <c r="W251" s="268"/>
      <c r="X251" s="271"/>
    </row>
    <row r="252" spans="1:24" s="4" customFormat="1" ht="30.75" customHeight="1" thickBot="1" x14ac:dyDescent="0.3">
      <c r="A252" s="296"/>
      <c r="B252" s="44" t="str">
        <f t="shared" si="171"/>
        <v>ГБУЗ АО Приволжская РБ</v>
      </c>
      <c r="C252" s="289"/>
      <c r="D252" s="19" t="str">
        <f t="shared" si="172"/>
        <v>ПМСП, не включенная в базовую программу ОМС</v>
      </c>
      <c r="E252" s="290" t="s">
        <v>137</v>
      </c>
      <c r="F252" s="44" t="str">
        <f t="shared" si="193"/>
        <v>амбулаторно</v>
      </c>
      <c r="G252" s="262" t="s">
        <v>161</v>
      </c>
      <c r="H25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2" s="290" t="s">
        <v>267</v>
      </c>
      <c r="J252" s="44" t="str">
        <f t="shared" si="192"/>
        <v>по профилю психиатрия-наркология</v>
      </c>
      <c r="K252" s="68" t="s">
        <v>128</v>
      </c>
      <c r="L252" s="67" t="s">
        <v>3</v>
      </c>
      <c r="M252" s="67" t="s">
        <v>5</v>
      </c>
      <c r="N252" s="98">
        <v>99</v>
      </c>
      <c r="O252" s="98">
        <v>99</v>
      </c>
      <c r="P252" s="51">
        <f t="shared" ref="P252" si="197">IF(AND(N252&lt;&gt;0,M252="Кач."),O252/N252*100,"")</f>
        <v>100</v>
      </c>
      <c r="Q252" s="51" t="str">
        <f t="shared" si="187"/>
        <v/>
      </c>
      <c r="R252" s="282">
        <f>IFERROR(AVERAGE(P252:P254),"")</f>
        <v>100</v>
      </c>
      <c r="S252" s="261">
        <f>AVERAGE(Q252:Q254)</f>
        <v>97.709677419354833</v>
      </c>
      <c r="T252" s="294">
        <f>IFERROR((R252*0.7+S252*0.3)*2,S252*2)</f>
        <v>198.6258064516129</v>
      </c>
      <c r="U252" s="262" t="str">
        <f>IF(T252&lt;170,"ГЗ по услуге (работе) НЕ выполнено","")&amp;IF(AND(T252&gt;=170,T252&lt;=200),"ГЗ по услуге (работе) выполнено","")&amp;IF(T252&gt;200,"ГЗ по услуге (работе) ПЕРЕвыполнено","")</f>
        <v>ГЗ по услуге (работе) выполнено</v>
      </c>
      <c r="V252" s="290"/>
      <c r="W252" s="268"/>
      <c r="X252" s="271"/>
    </row>
    <row r="253" spans="1:24" s="4" customFormat="1" ht="28.5" customHeight="1" thickBot="1" x14ac:dyDescent="0.3">
      <c r="A253" s="296"/>
      <c r="B253" s="44" t="str">
        <f t="shared" si="171"/>
        <v>ГБУЗ АО Приволжская РБ</v>
      </c>
      <c r="C253" s="289"/>
      <c r="D253" s="19" t="str">
        <f t="shared" si="172"/>
        <v>ПМСП, не включенная в базовую программу ОМС</v>
      </c>
      <c r="E253" s="290"/>
      <c r="F253" s="44" t="str">
        <f t="shared" si="193"/>
        <v>амбулаторно</v>
      </c>
      <c r="G253" s="262"/>
      <c r="H25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3" s="290"/>
      <c r="J253" s="44" t="str">
        <f t="shared" si="192"/>
        <v>по профилю психиатрия-наркология</v>
      </c>
      <c r="K253" s="69" t="s">
        <v>40</v>
      </c>
      <c r="L253" s="65" t="s">
        <v>118</v>
      </c>
      <c r="M253" s="66" t="s">
        <v>42</v>
      </c>
      <c r="N253" s="96">
        <v>3100</v>
      </c>
      <c r="O253" s="96">
        <v>1541</v>
      </c>
      <c r="P253" s="53"/>
      <c r="Q253" s="52">
        <f t="shared" ref="Q253:Q261" si="198">IF(AND(N253&lt;&gt;0,M253="объем"),(O253/N253*100)/$Y$2*12,"")</f>
        <v>99.419354838709666</v>
      </c>
      <c r="R253" s="282"/>
      <c r="S253" s="261"/>
      <c r="T253" s="294"/>
      <c r="U253" s="262"/>
      <c r="V253" s="290"/>
      <c r="W253" s="268"/>
      <c r="X253" s="271"/>
    </row>
    <row r="254" spans="1:24" s="4" customFormat="1" ht="28.5" customHeight="1" thickBot="1" x14ac:dyDescent="0.3">
      <c r="A254" s="296"/>
      <c r="B254" s="44" t="str">
        <f t="shared" si="171"/>
        <v>ГБУЗ АО Приволжская РБ</v>
      </c>
      <c r="C254" s="289"/>
      <c r="D254" s="19" t="str">
        <f t="shared" si="172"/>
        <v>ПМСП, не включенная в базовую программу ОМС</v>
      </c>
      <c r="E254" s="290"/>
      <c r="F254" s="44" t="str">
        <f t="shared" si="193"/>
        <v>амбулаторно</v>
      </c>
      <c r="G254" s="262"/>
      <c r="H25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4" s="290"/>
      <c r="J254" s="44" t="str">
        <f t="shared" si="192"/>
        <v>по профилю психиатрия-наркология</v>
      </c>
      <c r="K254" s="69" t="s">
        <v>133</v>
      </c>
      <c r="L254" s="65" t="s">
        <v>118</v>
      </c>
      <c r="M254" s="66" t="s">
        <v>42</v>
      </c>
      <c r="N254" s="96">
        <v>400</v>
      </c>
      <c r="O254" s="96">
        <v>192</v>
      </c>
      <c r="P254" s="53"/>
      <c r="Q254" s="52">
        <f t="shared" si="198"/>
        <v>96</v>
      </c>
      <c r="R254" s="282"/>
      <c r="S254" s="261"/>
      <c r="T254" s="294"/>
      <c r="U254" s="262"/>
      <c r="V254" s="290"/>
      <c r="W254" s="268"/>
      <c r="X254" s="271"/>
    </row>
    <row r="255" spans="1:24" s="4" customFormat="1" ht="34.5" customHeight="1" thickBot="1" x14ac:dyDescent="0.3">
      <c r="A255" s="296"/>
      <c r="B255" s="44" t="str">
        <f t="shared" si="171"/>
        <v>ГБУЗ АО Приволжская РБ</v>
      </c>
      <c r="C255" s="289"/>
      <c r="D255" s="19" t="str">
        <f t="shared" si="172"/>
        <v>ПМСП, не включенная в базовую программу ОМС</v>
      </c>
      <c r="E255" s="275" t="s">
        <v>137</v>
      </c>
      <c r="F255" s="44" t="str">
        <f t="shared" si="193"/>
        <v>амбулаторно</v>
      </c>
      <c r="G255" s="263" t="s">
        <v>39</v>
      </c>
      <c r="H255" s="44" t="str">
        <f t="shared" si="194"/>
        <v>Первичная медико-санитарная помощь, в части диагностики и лечения</v>
      </c>
      <c r="I255" s="275" t="s">
        <v>242</v>
      </c>
      <c r="J255" s="44" t="str">
        <f t="shared" si="192"/>
        <v>Вакцинация</v>
      </c>
      <c r="K255" s="68" t="s">
        <v>128</v>
      </c>
      <c r="L255" s="67" t="s">
        <v>3</v>
      </c>
      <c r="M255" s="67" t="s">
        <v>5</v>
      </c>
      <c r="N255" s="98">
        <v>99</v>
      </c>
      <c r="O255" s="98">
        <v>99</v>
      </c>
      <c r="P255" s="111">
        <f t="shared" ref="P255" si="199">IF(AND(N255&lt;&gt;0,M255="Кач."),O255/N255*100,"")</f>
        <v>100</v>
      </c>
      <c r="Q255" s="111" t="str">
        <f t="shared" si="198"/>
        <v/>
      </c>
      <c r="R255" s="282">
        <f>IFERROR(AVERAGE(P255:P256),"")</f>
        <v>100</v>
      </c>
      <c r="S255" s="261">
        <f>AVERAGE(Q255:Q256)</f>
        <v>100</v>
      </c>
      <c r="T255" s="294">
        <f>IFERROR((R255*0.7+S255*0.3)*2,S255*2)</f>
        <v>200</v>
      </c>
      <c r="U255" s="262" t="str">
        <f>IF(T255&lt;170,"ГЗ по услуге (работе) НЕ выполнено","")&amp;IF(AND(T255&gt;=170,T255&lt;=200),"ГЗ по услуге (работе) выполнено","")&amp;IF(T255&gt;200,"ГЗ по услуге (работе) ПЕРЕвыполнено","")</f>
        <v>ГЗ по услуге (работе) выполнено</v>
      </c>
      <c r="V255" s="290"/>
      <c r="W255" s="268"/>
      <c r="X255" s="271"/>
    </row>
    <row r="256" spans="1:24" s="4" customFormat="1" ht="28.5" customHeight="1" thickBot="1" x14ac:dyDescent="0.3">
      <c r="A256" s="296"/>
      <c r="B256" s="44" t="str">
        <f t="shared" si="171"/>
        <v>ГБУЗ АО Приволжская РБ</v>
      </c>
      <c r="C256" s="289"/>
      <c r="D256" s="19" t="str">
        <f t="shared" si="172"/>
        <v>ПМСП, не включенная в базовую программу ОМС</v>
      </c>
      <c r="E256" s="277"/>
      <c r="F256" s="44" t="str">
        <f t="shared" si="193"/>
        <v>амбулаторно</v>
      </c>
      <c r="G256" s="264"/>
      <c r="H256" s="44" t="str">
        <f t="shared" si="194"/>
        <v>Первичная медико-санитарная помощь, в части диагностики и лечения</v>
      </c>
      <c r="I256" s="277"/>
      <c r="J256" s="44" t="str">
        <f t="shared" si="192"/>
        <v>Вакцинация</v>
      </c>
      <c r="K256" s="69" t="s">
        <v>40</v>
      </c>
      <c r="L256" s="65" t="s">
        <v>118</v>
      </c>
      <c r="M256" s="66" t="s">
        <v>42</v>
      </c>
      <c r="N256" s="96">
        <v>564</v>
      </c>
      <c r="O256" s="96">
        <v>282</v>
      </c>
      <c r="P256" s="53"/>
      <c r="Q256" s="112">
        <f t="shared" si="198"/>
        <v>100</v>
      </c>
      <c r="R256" s="282"/>
      <c r="S256" s="261"/>
      <c r="T256" s="294"/>
      <c r="U256" s="262"/>
      <c r="V256" s="290"/>
      <c r="W256" s="268"/>
      <c r="X256" s="271"/>
    </row>
    <row r="257" spans="1:24" s="4" customFormat="1" ht="33.75" customHeight="1" thickBot="1" x14ac:dyDescent="0.3">
      <c r="A257" s="296"/>
      <c r="B257" s="44" t="str">
        <f t="shared" si="171"/>
        <v>ГБУЗ АО Приволжская РБ</v>
      </c>
      <c r="C257" s="289"/>
      <c r="D257" s="19" t="str">
        <f t="shared" si="172"/>
        <v>ПМСП, не включенная в базовую программу ОМС</v>
      </c>
      <c r="E257" s="262" t="s">
        <v>142</v>
      </c>
      <c r="F257" s="44" t="str">
        <f t="shared" si="193"/>
        <v>Дневной стационар</v>
      </c>
      <c r="G257" s="290" t="s">
        <v>161</v>
      </c>
      <c r="H25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62" t="s">
        <v>267</v>
      </c>
      <c r="J257" s="44" t="str">
        <f t="shared" si="192"/>
        <v>по профилю психиатрия-наркология</v>
      </c>
      <c r="K257" s="67" t="s">
        <v>128</v>
      </c>
      <c r="L257" s="67" t="s">
        <v>3</v>
      </c>
      <c r="M257" s="67" t="s">
        <v>5</v>
      </c>
      <c r="N257" s="98">
        <v>99</v>
      </c>
      <c r="O257" s="98">
        <v>99</v>
      </c>
      <c r="P257" s="51">
        <f t="shared" ref="P257" si="200">IF(AND(N257&lt;&gt;0,M257="Кач."),O257/N257*100,"")</f>
        <v>100</v>
      </c>
      <c r="Q257" s="51" t="str">
        <f t="shared" si="198"/>
        <v/>
      </c>
      <c r="R257" s="282">
        <f>IFERROR(AVERAGE(P257:P258),"")</f>
        <v>100</v>
      </c>
      <c r="S257" s="261">
        <f>AVERAGE(Q257:Q258)</f>
        <v>98.969072164948471</v>
      </c>
      <c r="T257" s="294">
        <f>IFERROR((R257*0.7+S257*0.3)*2,S257*2)</f>
        <v>199.38144329896909</v>
      </c>
      <c r="U257" s="262" t="str">
        <f>IF(T257&lt;170,"ГЗ по услуге (работе) НЕ выполнено","")&amp;IF(AND(T257&gt;=170,T257&lt;=200),"ГЗ по услуге (работе) выполнено","")&amp;IF(T257&gt;200,"ГЗ по услуге (работе) ПЕРЕвыполнено","")</f>
        <v>ГЗ по услуге (работе) выполнено</v>
      </c>
      <c r="V257" s="290"/>
      <c r="W257" s="268"/>
      <c r="X257" s="271"/>
    </row>
    <row r="258" spans="1:24" s="4" customFormat="1" ht="33" customHeight="1" thickBot="1" x14ac:dyDescent="0.3">
      <c r="A258" s="296"/>
      <c r="B258" s="44" t="str">
        <f t="shared" si="171"/>
        <v>ГБУЗ АО Приволжская РБ</v>
      </c>
      <c r="C258" s="289"/>
      <c r="D258" s="19" t="str">
        <f t="shared" si="172"/>
        <v>ПМСП, не включенная в базовую программу ОМС</v>
      </c>
      <c r="E258" s="262"/>
      <c r="F258" s="44" t="str">
        <f t="shared" si="193"/>
        <v>Дневной стационар</v>
      </c>
      <c r="G258" s="290"/>
      <c r="H25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62"/>
      <c r="J258" s="44" t="str">
        <f t="shared" si="192"/>
        <v>по профилю психиатрия-наркология</v>
      </c>
      <c r="K258" s="69" t="s">
        <v>144</v>
      </c>
      <c r="L258" s="70" t="s">
        <v>145</v>
      </c>
      <c r="M258" s="66" t="s">
        <v>42</v>
      </c>
      <c r="N258" s="96">
        <v>97</v>
      </c>
      <c r="O258" s="96">
        <v>48</v>
      </c>
      <c r="P258" s="53"/>
      <c r="Q258" s="52">
        <f t="shared" si="198"/>
        <v>98.969072164948471</v>
      </c>
      <c r="R258" s="282"/>
      <c r="S258" s="261"/>
      <c r="T258" s="294"/>
      <c r="U258" s="262"/>
      <c r="V258" s="290"/>
      <c r="W258" s="268"/>
      <c r="X258" s="271"/>
    </row>
    <row r="259" spans="1:24" s="4" customFormat="1" ht="33" customHeight="1" thickBot="1" x14ac:dyDescent="0.3">
      <c r="A259" s="296"/>
      <c r="B259" s="44" t="str">
        <f t="shared" si="171"/>
        <v>ГБУЗ АО Приволжская РБ</v>
      </c>
      <c r="C259" s="289" t="s">
        <v>136</v>
      </c>
      <c r="D259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59" s="262" t="s">
        <v>137</v>
      </c>
      <c r="F259" s="44" t="str">
        <f t="shared" si="193"/>
        <v>амбулаторно</v>
      </c>
      <c r="G259" s="275" t="s">
        <v>136</v>
      </c>
      <c r="H259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59" s="263" t="s">
        <v>143</v>
      </c>
      <c r="J259" s="44" t="str">
        <f t="shared" si="192"/>
        <v xml:space="preserve">Не применяется </v>
      </c>
      <c r="K259" s="67" t="s">
        <v>128</v>
      </c>
      <c r="L259" s="67" t="s">
        <v>3</v>
      </c>
      <c r="M259" s="67" t="s">
        <v>5</v>
      </c>
      <c r="N259" s="98">
        <v>99</v>
      </c>
      <c r="O259" s="98">
        <v>99</v>
      </c>
      <c r="P259" s="51">
        <f t="shared" ref="P259" si="201">IF(AND(N259&lt;&gt;0,M259="Кач."),O259/N259*100,"")</f>
        <v>100</v>
      </c>
      <c r="Q259" s="51" t="str">
        <f t="shared" si="198"/>
        <v/>
      </c>
      <c r="R259" s="265">
        <f>IFERROR(AVERAGE(P259:P261),"")</f>
        <v>100</v>
      </c>
      <c r="S259" s="259">
        <f>AVERAGE(Q259:Q261)</f>
        <v>100.08176887776388</v>
      </c>
      <c r="T259" s="280">
        <f>IFERROR((R259*0.7+S259*0.3)*2,S259*2)</f>
        <v>200.04906132665832</v>
      </c>
      <c r="U259" s="263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ПЕРЕвыполнено</v>
      </c>
      <c r="V259" s="275"/>
      <c r="W259" s="268"/>
      <c r="X259" s="271"/>
    </row>
    <row r="260" spans="1:24" s="4" customFormat="1" ht="35.25" customHeight="1" thickBot="1" x14ac:dyDescent="0.3">
      <c r="A260" s="296"/>
      <c r="B260" s="44" t="str">
        <f t="shared" si="171"/>
        <v>ГБУЗ АО Приволжская РБ</v>
      </c>
      <c r="C260" s="289"/>
      <c r="D260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60" s="262"/>
      <c r="F260" s="44" t="str">
        <f t="shared" si="193"/>
        <v>амбулаторно</v>
      </c>
      <c r="G260" s="276"/>
      <c r="H260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60" s="303"/>
      <c r="J260" s="44" t="str">
        <f t="shared" si="192"/>
        <v xml:space="preserve">Не применяется </v>
      </c>
      <c r="K260" s="64" t="s">
        <v>40</v>
      </c>
      <c r="L260" s="65" t="s">
        <v>118</v>
      </c>
      <c r="M260" s="66" t="s">
        <v>42</v>
      </c>
      <c r="N260" s="94">
        <v>2550</v>
      </c>
      <c r="O260" s="163">
        <v>1276</v>
      </c>
      <c r="P260" s="53"/>
      <c r="Q260" s="52">
        <f t="shared" si="198"/>
        <v>100.07843137254903</v>
      </c>
      <c r="R260" s="278"/>
      <c r="S260" s="279"/>
      <c r="T260" s="281"/>
      <c r="U260" s="303"/>
      <c r="V260" s="276"/>
      <c r="W260" s="268"/>
      <c r="X260" s="271"/>
    </row>
    <row r="261" spans="1:24" s="4" customFormat="1" ht="31.5" customHeight="1" thickBot="1" x14ac:dyDescent="0.3">
      <c r="A261" s="296"/>
      <c r="B261" s="44" t="str">
        <f t="shared" si="171"/>
        <v>ГБУЗ АО Приволжская РБ</v>
      </c>
      <c r="C261" s="289"/>
      <c r="D261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61" s="118" t="s">
        <v>50</v>
      </c>
      <c r="F261" s="44" t="str">
        <f t="shared" si="193"/>
        <v>Вне медицинской организации</v>
      </c>
      <c r="G261" s="277"/>
      <c r="H26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61" s="264"/>
      <c r="J261" s="44" t="str">
        <f t="shared" si="192"/>
        <v xml:space="preserve">Не применяется </v>
      </c>
      <c r="K261" s="69" t="s">
        <v>146</v>
      </c>
      <c r="L261" s="70" t="s">
        <v>41</v>
      </c>
      <c r="M261" s="66" t="s">
        <v>42</v>
      </c>
      <c r="N261" s="163">
        <v>1175</v>
      </c>
      <c r="O261" s="94">
        <v>588</v>
      </c>
      <c r="P261" s="53"/>
      <c r="Q261" s="52">
        <f t="shared" si="198"/>
        <v>100.08510638297872</v>
      </c>
      <c r="R261" s="266"/>
      <c r="S261" s="260"/>
      <c r="T261" s="305"/>
      <c r="U261" s="264"/>
      <c r="V261" s="277"/>
      <c r="W261" s="268"/>
      <c r="X261" s="271"/>
    </row>
    <row r="262" spans="1:24" s="4" customFormat="1" ht="30" customHeight="1" thickBot="1" x14ac:dyDescent="0.3">
      <c r="A262" s="296"/>
      <c r="B262" s="44" t="str">
        <f t="shared" si="171"/>
        <v>ГБУЗ АО Приволжская РБ</v>
      </c>
      <c r="C262" s="317" t="s">
        <v>71</v>
      </c>
      <c r="D262" s="19" t="str">
        <f t="shared" si="172"/>
        <v>Паллиативная медицинская помощь</v>
      </c>
      <c r="E262" s="263" t="s">
        <v>245</v>
      </c>
      <c r="F262" s="44" t="str">
        <f t="shared" si="193"/>
        <v>амбулаторно на дому</v>
      </c>
      <c r="G262" s="263" t="s">
        <v>43</v>
      </c>
      <c r="H262" s="44" t="str">
        <f t="shared" si="194"/>
        <v>паллиативная медицинская помощь</v>
      </c>
      <c r="I262" s="263" t="s">
        <v>143</v>
      </c>
      <c r="J262" s="44" t="str">
        <f t="shared" si="192"/>
        <v xml:space="preserve">Не применяется </v>
      </c>
      <c r="K262" s="68" t="s">
        <v>128</v>
      </c>
      <c r="L262" s="67" t="s">
        <v>3</v>
      </c>
      <c r="M262" s="67" t="s">
        <v>5</v>
      </c>
      <c r="N262" s="98">
        <v>99</v>
      </c>
      <c r="O262" s="98">
        <v>99</v>
      </c>
      <c r="P262" s="51">
        <f t="shared" ref="P262:P264" si="202">IF(AND(N262&lt;&gt;0,M262="Кач."),O262/N262*100,"")</f>
        <v>100</v>
      </c>
      <c r="Q262" s="51"/>
      <c r="R262" s="282">
        <f>IFERROR(AVERAGE(P262:P263),"")</f>
        <v>100</v>
      </c>
      <c r="S262" s="261">
        <f>AVERAGE(Q262:Q263)</f>
        <v>95.077355836849506</v>
      </c>
      <c r="T262" s="294">
        <f>IFERROR((R262*0.7+S262*0.3)*2,S262*2)</f>
        <v>197.04641350210971</v>
      </c>
      <c r="U262" s="262" t="str">
        <f>IF(T262&lt;170,"ГЗ по услуге (работе) НЕ выполнено","")&amp;IF(AND(T262&gt;=170,T262&lt;=200),"ГЗ по услуге (работе) выполнено","")&amp;IF(T262&gt;200,"ГЗ по услуге (работе) ПЕРЕвыполнено","")</f>
        <v>ГЗ по услуге (работе) выполнено</v>
      </c>
      <c r="V262" s="290"/>
      <c r="W262" s="268"/>
      <c r="X262" s="271"/>
    </row>
    <row r="263" spans="1:24" s="4" customFormat="1" ht="34.5" customHeight="1" thickBot="1" x14ac:dyDescent="0.3">
      <c r="A263" s="296"/>
      <c r="B263" s="44" t="str">
        <f t="shared" si="171"/>
        <v>ГБУЗ АО Приволжская РБ</v>
      </c>
      <c r="C263" s="318"/>
      <c r="D263" s="19" t="str">
        <f t="shared" si="172"/>
        <v>Паллиативная медицинская помощь</v>
      </c>
      <c r="E263" s="264"/>
      <c r="F263" s="44" t="str">
        <f t="shared" si="193"/>
        <v>амбулаторно на дому</v>
      </c>
      <c r="G263" s="264"/>
      <c r="H263" s="44" t="str">
        <f t="shared" si="194"/>
        <v>паллиативная медицинская помощь</v>
      </c>
      <c r="I263" s="264"/>
      <c r="J263" s="44" t="str">
        <f t="shared" si="192"/>
        <v xml:space="preserve">Не применяется </v>
      </c>
      <c r="K263" s="69" t="s">
        <v>40</v>
      </c>
      <c r="L263" s="65" t="s">
        <v>118</v>
      </c>
      <c r="M263" s="66" t="s">
        <v>42</v>
      </c>
      <c r="N263" s="96">
        <v>1422</v>
      </c>
      <c r="O263" s="96">
        <v>676</v>
      </c>
      <c r="P263" s="209"/>
      <c r="Q263" s="52">
        <f t="shared" ref="Q263:Q265" si="203">IF(AND(N263&lt;&gt;0,M263="объем"),(O263/N263*100)/$Y$2*12,"")</f>
        <v>95.077355836849506</v>
      </c>
      <c r="R263" s="282"/>
      <c r="S263" s="261"/>
      <c r="T263" s="294"/>
      <c r="U263" s="262"/>
      <c r="V263" s="290"/>
      <c r="W263" s="268"/>
      <c r="X263" s="271"/>
    </row>
    <row r="264" spans="1:24" s="4" customFormat="1" ht="33.75" customHeight="1" thickBot="1" x14ac:dyDescent="0.3">
      <c r="A264" s="296"/>
      <c r="B264" s="44" t="str">
        <f t="shared" si="171"/>
        <v>ГБУЗ АО Приволжская РБ</v>
      </c>
      <c r="C264" s="284" t="s">
        <v>300</v>
      </c>
      <c r="D264" s="19" t="str">
        <f t="shared" si="17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4" s="263" t="s">
        <v>137</v>
      </c>
      <c r="F264" s="44" t="str">
        <f t="shared" si="193"/>
        <v>амбулаторно</v>
      </c>
      <c r="G264" s="275" t="s">
        <v>300</v>
      </c>
      <c r="H264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4" s="263" t="s">
        <v>47</v>
      </c>
      <c r="J264" s="44" t="str">
        <f t="shared" si="192"/>
        <v>Не предусмотрено</v>
      </c>
      <c r="K264" s="82" t="s">
        <v>296</v>
      </c>
      <c r="L264" s="67" t="s">
        <v>3</v>
      </c>
      <c r="M264" s="67" t="s">
        <v>5</v>
      </c>
      <c r="N264" s="98">
        <v>99</v>
      </c>
      <c r="O264" s="98">
        <v>99</v>
      </c>
      <c r="P264" s="209">
        <f t="shared" si="202"/>
        <v>100</v>
      </c>
      <c r="Q264" s="208"/>
      <c r="R264" s="282">
        <f>IFERROR(AVERAGE(P264:P265),"")</f>
        <v>100</v>
      </c>
      <c r="S264" s="261">
        <f>AVERAGE(Q264:Q265)</f>
        <v>99.870967741935488</v>
      </c>
      <c r="T264" s="294">
        <f>IFERROR((R264*0.7+S264*0.3)*2,S264*2)</f>
        <v>199.9225806451613</v>
      </c>
      <c r="U264" s="262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выполнено</v>
      </c>
      <c r="V264" s="290"/>
      <c r="W264" s="268"/>
      <c r="X264" s="271"/>
    </row>
    <row r="265" spans="1:24" s="4" customFormat="1" ht="33.75" customHeight="1" thickBot="1" x14ac:dyDescent="0.3">
      <c r="A265" s="296"/>
      <c r="B265" s="44" t="str">
        <f t="shared" si="171"/>
        <v>ГБУЗ АО Приволжская РБ</v>
      </c>
      <c r="C265" s="285"/>
      <c r="D265" s="19" t="str">
        <f t="shared" si="17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5" s="264"/>
      <c r="F265" s="44" t="str">
        <f t="shared" si="193"/>
        <v>амбулаторно</v>
      </c>
      <c r="G265" s="277"/>
      <c r="H265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5" s="264"/>
      <c r="J265" s="44" t="str">
        <f t="shared" si="192"/>
        <v>Не предусмотрено</v>
      </c>
      <c r="K265" s="64" t="s">
        <v>40</v>
      </c>
      <c r="L265" s="207" t="s">
        <v>118</v>
      </c>
      <c r="M265" s="66" t="s">
        <v>42</v>
      </c>
      <c r="N265" s="96">
        <v>1550</v>
      </c>
      <c r="O265" s="96">
        <v>774</v>
      </c>
      <c r="P265" s="209"/>
      <c r="Q265" s="208">
        <f t="shared" si="203"/>
        <v>99.870967741935488</v>
      </c>
      <c r="R265" s="282"/>
      <c r="S265" s="261"/>
      <c r="T265" s="294"/>
      <c r="U265" s="262"/>
      <c r="V265" s="290"/>
      <c r="W265" s="268"/>
      <c r="X265" s="271"/>
    </row>
    <row r="266" spans="1:24" s="4" customFormat="1" ht="37.5" customHeight="1" thickBot="1" x14ac:dyDescent="0.3">
      <c r="A266" s="296"/>
      <c r="B266" s="44" t="str">
        <f t="shared" si="171"/>
        <v>ГБУЗ АО Приволжская РБ</v>
      </c>
      <c r="C266" s="298" t="s">
        <v>226</v>
      </c>
      <c r="D266" s="19" t="str">
        <f t="shared" si="17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6" s="262" t="s">
        <v>277</v>
      </c>
      <c r="F266" s="44" t="str">
        <f t="shared" si="193"/>
        <v>заключение договоров</v>
      </c>
      <c r="G266" s="262" t="s">
        <v>279</v>
      </c>
      <c r="H266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6" s="262" t="s">
        <v>278</v>
      </c>
      <c r="J266" s="44" t="str">
        <f>IF(I266="",J265,I266)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6" s="71" t="s">
        <v>227</v>
      </c>
      <c r="L266" s="70" t="s">
        <v>3</v>
      </c>
      <c r="M266" s="67" t="s">
        <v>5</v>
      </c>
      <c r="N266" s="98">
        <v>100</v>
      </c>
      <c r="O266" s="98">
        <v>100</v>
      </c>
      <c r="P266" s="51">
        <f t="shared" ref="P266" si="204">IF(AND(N266&lt;&gt;0,M266="Кач."),O266/N266*100,"")</f>
        <v>100</v>
      </c>
      <c r="Q266" s="51"/>
      <c r="R266" s="282">
        <f>IFERROR(AVERAGE(P266:P267),"")</f>
        <v>100</v>
      </c>
      <c r="S266" s="261">
        <f>AVERAGE(Q266:Q267)</f>
        <v>100</v>
      </c>
      <c r="T266" s="294">
        <f>IFERROR((R266*0.7+S266*0.3)*2,S266*2)</f>
        <v>200</v>
      </c>
      <c r="U266" s="262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90"/>
      <c r="W266" s="268"/>
      <c r="X266" s="271"/>
    </row>
    <row r="267" spans="1:24" s="4" customFormat="1" ht="39.75" customHeight="1" thickBot="1" x14ac:dyDescent="0.3">
      <c r="A267" s="297"/>
      <c r="B267" s="44" t="str">
        <f t="shared" si="171"/>
        <v>ГБУЗ АО Приволжская РБ</v>
      </c>
      <c r="C267" s="298"/>
      <c r="D267" s="19" t="str">
        <f t="shared" si="17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7" s="262"/>
      <c r="F267" s="44" t="str">
        <f t="shared" si="193"/>
        <v>заключение договоров</v>
      </c>
      <c r="G267" s="262"/>
      <c r="H267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7" s="262"/>
      <c r="J267" s="44" t="str">
        <f t="shared" ref="J267:J278" si="205">IF(I267="",J266,I267)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7" s="72" t="s">
        <v>234</v>
      </c>
      <c r="L267" s="70" t="s">
        <v>228</v>
      </c>
      <c r="M267" s="66" t="s">
        <v>42</v>
      </c>
      <c r="N267" s="96">
        <v>5.89</v>
      </c>
      <c r="O267" s="96">
        <v>5.89</v>
      </c>
      <c r="P267" s="53"/>
      <c r="Q267" s="55">
        <f>IF(AND(N267&lt;&gt;0,M267="объем"),(O267/N267*100),"")</f>
        <v>100</v>
      </c>
      <c r="R267" s="282"/>
      <c r="S267" s="261"/>
      <c r="T267" s="294"/>
      <c r="U267" s="262"/>
      <c r="V267" s="290"/>
      <c r="W267" s="269"/>
      <c r="X267" s="272"/>
    </row>
    <row r="268" spans="1:24" s="4" customFormat="1" ht="28.5" customHeight="1" thickBot="1" x14ac:dyDescent="0.3">
      <c r="A268" s="313" t="s">
        <v>97</v>
      </c>
      <c r="B268" s="44" t="str">
        <f t="shared" si="171"/>
        <v>ГБУЗ АО Харабалинская РБ</v>
      </c>
      <c r="C268" s="317" t="s">
        <v>119</v>
      </c>
      <c r="D268" s="19" t="str">
        <f t="shared" si="172"/>
        <v>ПМСП, не включенная в базовую программу ОМС</v>
      </c>
      <c r="E268" s="290" t="s">
        <v>137</v>
      </c>
      <c r="F268" s="44" t="str">
        <f t="shared" si="193"/>
        <v>амбулаторно</v>
      </c>
      <c r="G268" s="262" t="s">
        <v>132</v>
      </c>
      <c r="H26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8" s="290" t="s">
        <v>162</v>
      </c>
      <c r="J268" s="44" t="str">
        <f t="shared" si="205"/>
        <v>по профилю дерматовенерология (в части венерологии)</v>
      </c>
      <c r="K268" s="67" t="s">
        <v>128</v>
      </c>
      <c r="L268" s="67" t="s">
        <v>3</v>
      </c>
      <c r="M268" s="67" t="s">
        <v>5</v>
      </c>
      <c r="N268" s="98">
        <v>99</v>
      </c>
      <c r="O268" s="98">
        <v>99</v>
      </c>
      <c r="P268" s="51">
        <f>IF(AND(N268&lt;&gt;0,M268="Кач."),O268/N268*100,"")</f>
        <v>100</v>
      </c>
      <c r="Q268" s="51"/>
      <c r="R268" s="282">
        <f>IFERROR(AVERAGE(P268:P270),"")</f>
        <v>100</v>
      </c>
      <c r="S268" s="261">
        <f>AVERAGE(Q268:Q270)</f>
        <v>99.366459228844548</v>
      </c>
      <c r="T268" s="294">
        <f>IFERROR((R268*0.7+S268*0.3)*2,S268*2)</f>
        <v>199.61987553730671</v>
      </c>
      <c r="U268" s="262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90"/>
      <c r="W268" s="267">
        <f>AVERAGE(T268:T298)</f>
        <v>198.24027753067497</v>
      </c>
      <c r="X268" s="270" t="str">
        <f>IF(W268&lt;170,"ГЗ по учреждению не выполнено","")&amp;IF(AND(W268&gt;=170,W268&lt;=200),"ГЗ по учреждению выполнено","")&amp;IF(W268&gt;200,"ГЗ по учреждению перевыполнено","")</f>
        <v>ГЗ по учреждению выполнено</v>
      </c>
    </row>
    <row r="269" spans="1:24" s="4" customFormat="1" ht="33" customHeight="1" thickBot="1" x14ac:dyDescent="0.3">
      <c r="A269" s="314"/>
      <c r="B269" s="44" t="str">
        <f t="shared" si="171"/>
        <v>ГБУЗ АО Харабалинская РБ</v>
      </c>
      <c r="C269" s="319"/>
      <c r="D269" s="19" t="str">
        <f t="shared" si="172"/>
        <v>ПМСП, не включенная в базовую программу ОМС</v>
      </c>
      <c r="E269" s="290"/>
      <c r="F269" s="44" t="str">
        <f t="shared" si="193"/>
        <v>амбулаторно</v>
      </c>
      <c r="G269" s="262"/>
      <c r="H26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9" s="290"/>
      <c r="J269" s="44" t="str">
        <f t="shared" si="205"/>
        <v>по профилю дерматовенерология (в части венерологии)</v>
      </c>
      <c r="K269" s="64" t="s">
        <v>40</v>
      </c>
      <c r="L269" s="65" t="s">
        <v>118</v>
      </c>
      <c r="M269" s="66" t="s">
        <v>42</v>
      </c>
      <c r="N269" s="101">
        <v>1526</v>
      </c>
      <c r="O269" s="96">
        <v>756</v>
      </c>
      <c r="P269" s="53"/>
      <c r="Q269" s="52">
        <f>IF(AND(N269&lt;&gt;0,M269="объем"),(O269/N269*100)/$Y$2*12,"")</f>
        <v>99.08256880733947</v>
      </c>
      <c r="R269" s="282"/>
      <c r="S269" s="261"/>
      <c r="T269" s="294"/>
      <c r="U269" s="262"/>
      <c r="V269" s="290"/>
      <c r="W269" s="268"/>
      <c r="X269" s="271"/>
    </row>
    <row r="270" spans="1:24" s="4" customFormat="1" ht="36" customHeight="1" thickBot="1" x14ac:dyDescent="0.3">
      <c r="A270" s="314"/>
      <c r="B270" s="44" t="str">
        <f t="shared" si="171"/>
        <v>ГБУЗ АО Харабалинская РБ</v>
      </c>
      <c r="C270" s="319"/>
      <c r="D270" s="19" t="str">
        <f t="shared" si="172"/>
        <v>ПМСП, не включенная в базовую программу ОМС</v>
      </c>
      <c r="E270" s="290"/>
      <c r="F270" s="44" t="str">
        <f t="shared" si="193"/>
        <v>амбулаторно</v>
      </c>
      <c r="G270" s="262"/>
      <c r="H27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0" s="290"/>
      <c r="J270" s="44" t="str">
        <f t="shared" si="205"/>
        <v>по профилю дерматовенерология (в части венерологии)</v>
      </c>
      <c r="K270" s="64" t="s">
        <v>133</v>
      </c>
      <c r="L270" s="65" t="s">
        <v>118</v>
      </c>
      <c r="M270" s="66" t="s">
        <v>42</v>
      </c>
      <c r="N270" s="96">
        <v>572</v>
      </c>
      <c r="O270" s="96">
        <v>285</v>
      </c>
      <c r="P270" s="53"/>
      <c r="Q270" s="52">
        <f>IF(AND(N270&lt;&gt;0,M270="объем"),(O270/N270*100)/$Y$2*12,"")</f>
        <v>99.650349650349639</v>
      </c>
      <c r="R270" s="282"/>
      <c r="S270" s="261"/>
      <c r="T270" s="294"/>
      <c r="U270" s="262"/>
      <c r="V270" s="290"/>
      <c r="W270" s="268"/>
      <c r="X270" s="271"/>
    </row>
    <row r="271" spans="1:24" s="4" customFormat="1" ht="30.75" customHeight="1" thickBot="1" x14ac:dyDescent="0.3">
      <c r="A271" s="314"/>
      <c r="B271" s="44" t="str">
        <f t="shared" si="171"/>
        <v>ГБУЗ АО Харабалинская РБ</v>
      </c>
      <c r="C271" s="319"/>
      <c r="D271" s="19" t="str">
        <f t="shared" si="172"/>
        <v>ПМСП, не включенная в базовую программу ОМС</v>
      </c>
      <c r="E271" s="290" t="s">
        <v>137</v>
      </c>
      <c r="F271" s="44" t="str">
        <f t="shared" si="193"/>
        <v>амбулаторно</v>
      </c>
      <c r="G271" s="262" t="s">
        <v>140</v>
      </c>
      <c r="H27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1" s="290" t="s">
        <v>139</v>
      </c>
      <c r="J271" s="44" t="str">
        <f t="shared" si="205"/>
        <v>по профилю Фтизиатрия</v>
      </c>
      <c r="K271" s="68" t="s">
        <v>128</v>
      </c>
      <c r="L271" s="67" t="s">
        <v>3</v>
      </c>
      <c r="M271" s="67" t="s">
        <v>5</v>
      </c>
      <c r="N271" s="98">
        <v>99</v>
      </c>
      <c r="O271" s="98">
        <v>99</v>
      </c>
      <c r="P271" s="51">
        <f t="shared" ref="P271" si="206">IF(AND(N271&lt;&gt;0,M271="Кач."),O271/N271*100,"")</f>
        <v>100</v>
      </c>
      <c r="Q271" s="51"/>
      <c r="R271" s="282">
        <f>IFERROR(AVERAGE(P271:P273),"")</f>
        <v>100</v>
      </c>
      <c r="S271" s="261">
        <f>AVERAGE(Q271:Q273)</f>
        <v>102.99092966870367</v>
      </c>
      <c r="T271" s="294">
        <f>IFERROR((R271*0.7+S271*0.3)*2,S271*2)</f>
        <v>201.7945578012222</v>
      </c>
      <c r="U271" s="262" t="str">
        <f>IF(T271&lt;170,"ГЗ по услуге (работе) НЕ выполнено","")&amp;IF(AND(T271&gt;=170,T271&lt;=200),"ГЗ по услуге (работе) выполнено","")&amp;IF(T271&gt;200,"ГЗ по услуге (работе) ПЕРЕвыполнено","")</f>
        <v>ГЗ по услуге (работе) ПЕРЕвыполнено</v>
      </c>
      <c r="V271" s="290"/>
      <c r="W271" s="268"/>
      <c r="X271" s="271"/>
    </row>
    <row r="272" spans="1:24" s="14" customFormat="1" ht="33" customHeight="1" thickBot="1" x14ac:dyDescent="0.3">
      <c r="A272" s="314"/>
      <c r="B272" s="44" t="str">
        <f t="shared" si="171"/>
        <v>ГБУЗ АО Харабалинская РБ</v>
      </c>
      <c r="C272" s="319"/>
      <c r="D272" s="19" t="str">
        <f t="shared" si="172"/>
        <v>ПМСП, не включенная в базовую программу ОМС</v>
      </c>
      <c r="E272" s="290"/>
      <c r="F272" s="44" t="str">
        <f t="shared" si="193"/>
        <v>амбулаторно</v>
      </c>
      <c r="G272" s="262"/>
      <c r="H27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2" s="290"/>
      <c r="J272" s="44" t="str">
        <f t="shared" si="205"/>
        <v>по профилю Фтизиатрия</v>
      </c>
      <c r="K272" s="69" t="s">
        <v>40</v>
      </c>
      <c r="L272" s="65" t="s">
        <v>118</v>
      </c>
      <c r="M272" s="66" t="s">
        <v>42</v>
      </c>
      <c r="N272" s="96">
        <v>3896</v>
      </c>
      <c r="O272" s="96">
        <v>2120</v>
      </c>
      <c r="P272" s="53"/>
      <c r="Q272" s="52">
        <f t="shared" ref="Q272:Q283" si="207">IF(AND(N272&lt;&gt;0,M272="объем"),(O272/N272*100)/$Y$2*12,"")</f>
        <v>108.82956878850104</v>
      </c>
      <c r="R272" s="282"/>
      <c r="S272" s="261"/>
      <c r="T272" s="294"/>
      <c r="U272" s="262"/>
      <c r="V272" s="290"/>
      <c r="W272" s="268"/>
      <c r="X272" s="271"/>
    </row>
    <row r="273" spans="1:24" s="4" customFormat="1" ht="33.75" customHeight="1" thickBot="1" x14ac:dyDescent="0.3">
      <c r="A273" s="314"/>
      <c r="B273" s="44" t="str">
        <f t="shared" si="171"/>
        <v>ГБУЗ АО Харабалинская РБ</v>
      </c>
      <c r="C273" s="319"/>
      <c r="D273" s="19" t="str">
        <f t="shared" si="172"/>
        <v>ПМСП, не включенная в базовую программу ОМС</v>
      </c>
      <c r="E273" s="290"/>
      <c r="F273" s="44" t="str">
        <f t="shared" si="193"/>
        <v>амбулаторно</v>
      </c>
      <c r="G273" s="262"/>
      <c r="H27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3" s="290"/>
      <c r="J273" s="44" t="str">
        <f t="shared" si="205"/>
        <v>по профилю Фтизиатрия</v>
      </c>
      <c r="K273" s="69" t="s">
        <v>133</v>
      </c>
      <c r="L273" s="65" t="s">
        <v>118</v>
      </c>
      <c r="M273" s="66" t="s">
        <v>42</v>
      </c>
      <c r="N273" s="96">
        <v>2423</v>
      </c>
      <c r="O273" s="96">
        <v>1177</v>
      </c>
      <c r="P273" s="53"/>
      <c r="Q273" s="52">
        <f t="shared" si="207"/>
        <v>97.152290548906322</v>
      </c>
      <c r="R273" s="282"/>
      <c r="S273" s="261"/>
      <c r="T273" s="294"/>
      <c r="U273" s="262"/>
      <c r="V273" s="290"/>
      <c r="W273" s="268"/>
      <c r="X273" s="271"/>
    </row>
    <row r="274" spans="1:24" s="4" customFormat="1" ht="34.5" customHeight="1" thickBot="1" x14ac:dyDescent="0.3">
      <c r="A274" s="314"/>
      <c r="B274" s="44" t="str">
        <f t="shared" si="171"/>
        <v>ГБУЗ АО Харабалинская РБ</v>
      </c>
      <c r="C274" s="319"/>
      <c r="D274" s="19" t="str">
        <f t="shared" si="172"/>
        <v>ПМСП, не включенная в базовую программу ОМС</v>
      </c>
      <c r="E274" s="290" t="s">
        <v>137</v>
      </c>
      <c r="F274" s="44" t="str">
        <f t="shared" si="193"/>
        <v>амбулаторно</v>
      </c>
      <c r="G274" s="263" t="s">
        <v>161</v>
      </c>
      <c r="H27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4" s="275" t="s">
        <v>267</v>
      </c>
      <c r="J274" s="44" t="str">
        <f t="shared" si="205"/>
        <v>по профилю психиатрия-наркология</v>
      </c>
      <c r="K274" s="68" t="s">
        <v>128</v>
      </c>
      <c r="L274" s="67" t="s">
        <v>3</v>
      </c>
      <c r="M274" s="67" t="s">
        <v>5</v>
      </c>
      <c r="N274" s="98">
        <v>99</v>
      </c>
      <c r="O274" s="98">
        <v>99</v>
      </c>
      <c r="P274" s="51">
        <f t="shared" ref="P274" si="208">IF(AND(N274&lt;&gt;0,M274="Кач."),O274/N274*100,"")</f>
        <v>100</v>
      </c>
      <c r="Q274" s="51"/>
      <c r="R274" s="282">
        <f>IFERROR(AVERAGE(P274:P276),"")</f>
        <v>100</v>
      </c>
      <c r="S274" s="261">
        <f>AVERAGE(Q274:Q276)</f>
        <v>123.47220630635174</v>
      </c>
      <c r="T274" s="294">
        <f>IFERROR((R274*0.7+S274*0.3)*2,S274*2)</f>
        <v>214.08332378381104</v>
      </c>
      <c r="U274" s="262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ПЕРЕвыполнено</v>
      </c>
      <c r="V274" s="290"/>
      <c r="W274" s="268"/>
      <c r="X274" s="271"/>
    </row>
    <row r="275" spans="1:24" s="4" customFormat="1" ht="28.5" customHeight="1" thickBot="1" x14ac:dyDescent="0.3">
      <c r="A275" s="314"/>
      <c r="B275" s="44" t="str">
        <f t="shared" si="171"/>
        <v>ГБУЗ АО Харабалинская РБ</v>
      </c>
      <c r="C275" s="319"/>
      <c r="D275" s="19" t="str">
        <f t="shared" si="172"/>
        <v>ПМСП, не включенная в базовую программу ОМС</v>
      </c>
      <c r="E275" s="290"/>
      <c r="F275" s="44" t="str">
        <f t="shared" si="193"/>
        <v>амбулаторно</v>
      </c>
      <c r="G275" s="303"/>
      <c r="H275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5" s="276"/>
      <c r="J275" s="44" t="str">
        <f t="shared" si="205"/>
        <v>по профилю психиатрия-наркология</v>
      </c>
      <c r="K275" s="69" t="s">
        <v>40</v>
      </c>
      <c r="L275" s="65" t="s">
        <v>118</v>
      </c>
      <c r="M275" s="66" t="s">
        <v>42</v>
      </c>
      <c r="N275" s="96">
        <v>1565</v>
      </c>
      <c r="O275" s="96">
        <v>1133</v>
      </c>
      <c r="P275" s="53"/>
      <c r="Q275" s="52">
        <f t="shared" si="207"/>
        <v>144.79233226837061</v>
      </c>
      <c r="R275" s="282"/>
      <c r="S275" s="261"/>
      <c r="T275" s="294"/>
      <c r="U275" s="262"/>
      <c r="V275" s="290"/>
      <c r="W275" s="268"/>
      <c r="X275" s="271"/>
    </row>
    <row r="276" spans="1:24" s="4" customFormat="1" ht="28.5" customHeight="1" thickBot="1" x14ac:dyDescent="0.3">
      <c r="A276" s="314"/>
      <c r="B276" s="44" t="str">
        <f t="shared" si="171"/>
        <v>ГБУЗ АО Харабалинская РБ</v>
      </c>
      <c r="C276" s="319"/>
      <c r="D276" s="19" t="str">
        <f t="shared" si="172"/>
        <v>ПМСП, не включенная в базовую программу ОМС</v>
      </c>
      <c r="E276" s="290"/>
      <c r="F276" s="44" t="str">
        <f t="shared" si="193"/>
        <v>амбулаторно</v>
      </c>
      <c r="G276" s="303"/>
      <c r="H276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6" s="276"/>
      <c r="J276" s="44" t="str">
        <f t="shared" si="205"/>
        <v>по профилю психиатрия-наркология</v>
      </c>
      <c r="K276" s="69" t="s">
        <v>133</v>
      </c>
      <c r="L276" s="65" t="s">
        <v>118</v>
      </c>
      <c r="M276" s="66" t="s">
        <v>42</v>
      </c>
      <c r="N276" s="96">
        <v>697</v>
      </c>
      <c r="O276" s="96">
        <v>356</v>
      </c>
      <c r="P276" s="53"/>
      <c r="Q276" s="52">
        <f t="shared" si="207"/>
        <v>102.15208034433286</v>
      </c>
      <c r="R276" s="282"/>
      <c r="S276" s="261"/>
      <c r="T276" s="294"/>
      <c r="U276" s="262"/>
      <c r="V276" s="290"/>
      <c r="W276" s="268"/>
      <c r="X276" s="271"/>
    </row>
    <row r="277" spans="1:24" s="4" customFormat="1" ht="28.5" customHeight="1" thickBot="1" x14ac:dyDescent="0.3">
      <c r="A277" s="314"/>
      <c r="B277" s="44" t="str">
        <f t="shared" si="171"/>
        <v>ГБУЗ АО Харабалинская РБ</v>
      </c>
      <c r="C277" s="319"/>
      <c r="D277" s="19" t="str">
        <f t="shared" si="172"/>
        <v>ПМСП, не включенная в базовую программу ОМС</v>
      </c>
      <c r="E277" s="275" t="s">
        <v>142</v>
      </c>
      <c r="F277" s="44" t="str">
        <f t="shared" si="193"/>
        <v>Дневной стационар</v>
      </c>
      <c r="G277" s="303" t="s">
        <v>161</v>
      </c>
      <c r="H27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7" s="276"/>
      <c r="J277" s="44" t="str">
        <f t="shared" si="205"/>
        <v>по профилю психиатрия-наркология</v>
      </c>
      <c r="K277" s="68" t="s">
        <v>128</v>
      </c>
      <c r="L277" s="65" t="s">
        <v>3</v>
      </c>
      <c r="M277" s="67" t="s">
        <v>5</v>
      </c>
      <c r="N277" s="98">
        <v>99</v>
      </c>
      <c r="O277" s="98">
        <v>99</v>
      </c>
      <c r="P277" s="209">
        <f t="shared" ref="P277" si="209">IF(AND(N277&lt;&gt;0,M277="Кач."),O277/N277*100,"")</f>
        <v>100</v>
      </c>
      <c r="Q277" s="169"/>
      <c r="R277" s="265">
        <f>IFERROR(AVERAGE(P277:P278),"")</f>
        <v>100</v>
      </c>
      <c r="S277" s="259">
        <f>AVERAGE(Q277:Q278)</f>
        <v>91.666666666666657</v>
      </c>
      <c r="T277" s="280">
        <f>IFERROR((R277*0.7+S277*0.3)*2,S277*2)</f>
        <v>195</v>
      </c>
      <c r="U277" s="263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75"/>
      <c r="W277" s="268"/>
      <c r="X277" s="271"/>
    </row>
    <row r="278" spans="1:24" s="4" customFormat="1" ht="34.5" customHeight="1" thickBot="1" x14ac:dyDescent="0.3">
      <c r="A278" s="314"/>
      <c r="B278" s="44" t="str">
        <f t="shared" si="171"/>
        <v>ГБУЗ АО Харабалинская РБ</v>
      </c>
      <c r="C278" s="319"/>
      <c r="D278" s="19" t="str">
        <f t="shared" si="172"/>
        <v>ПМСП, не включенная в базовую программу ОМС</v>
      </c>
      <c r="E278" s="277"/>
      <c r="F278" s="44" t="str">
        <f t="shared" si="193"/>
        <v>Дневной стационар</v>
      </c>
      <c r="G278" s="264"/>
      <c r="H27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8" s="277"/>
      <c r="J278" s="44" t="str">
        <f t="shared" si="205"/>
        <v>по профилю психиатрия-наркология</v>
      </c>
      <c r="K278" s="69" t="s">
        <v>291</v>
      </c>
      <c r="L278" s="65" t="s">
        <v>118</v>
      </c>
      <c r="M278" s="66" t="s">
        <v>42</v>
      </c>
      <c r="N278" s="96">
        <v>24</v>
      </c>
      <c r="O278" s="96">
        <v>11</v>
      </c>
      <c r="P278" s="53"/>
      <c r="Q278" s="169">
        <f t="shared" si="207"/>
        <v>91.666666666666657</v>
      </c>
      <c r="R278" s="266"/>
      <c r="S278" s="260"/>
      <c r="T278" s="305"/>
      <c r="U278" s="264"/>
      <c r="V278" s="277"/>
      <c r="W278" s="268"/>
      <c r="X278" s="271"/>
    </row>
    <row r="279" spans="1:24" s="4" customFormat="1" ht="30.75" customHeight="1" thickBot="1" x14ac:dyDescent="0.3">
      <c r="A279" s="314"/>
      <c r="B279" s="44" t="str">
        <f t="shared" si="171"/>
        <v>ГБУЗ АО Харабалинская РБ</v>
      </c>
      <c r="C279" s="319"/>
      <c r="D279" s="19" t="str">
        <f t="shared" si="172"/>
        <v>ПМСП, не включенная в базовую программу ОМС</v>
      </c>
      <c r="E279" s="275" t="s">
        <v>137</v>
      </c>
      <c r="F279" s="44" t="str">
        <f t="shared" si="193"/>
        <v>амбулаторно</v>
      </c>
      <c r="G279" s="263" t="s">
        <v>39</v>
      </c>
      <c r="H279" s="44" t="str">
        <f t="shared" si="194"/>
        <v>Первичная медико-санитарная помощь, в части диагностики и лечения</v>
      </c>
      <c r="I279" s="275" t="s">
        <v>242</v>
      </c>
      <c r="J279" s="44" t="str">
        <f>IF(I279="",J278,I279)</f>
        <v>Вакцинация</v>
      </c>
      <c r="K279" s="68" t="s">
        <v>128</v>
      </c>
      <c r="L279" s="67" t="s">
        <v>3</v>
      </c>
      <c r="M279" s="67" t="s">
        <v>5</v>
      </c>
      <c r="N279" s="98">
        <v>99</v>
      </c>
      <c r="O279" s="98">
        <v>99</v>
      </c>
      <c r="P279" s="119">
        <f t="shared" ref="P279" si="210">IF(AND(N279&lt;&gt;0,M279="Кач."),O279/N279*100,"")</f>
        <v>100</v>
      </c>
      <c r="Q279" s="119"/>
      <c r="R279" s="282">
        <f>IFERROR(AVERAGE(P279:P280),"")</f>
        <v>100</v>
      </c>
      <c r="S279" s="261">
        <f>AVERAGE(Q279:Q280)</f>
        <v>98.267074413863412</v>
      </c>
      <c r="T279" s="294">
        <f>IFERROR((R279*0.7+S279*0.3)*2,S279*2)</f>
        <v>198.96024464831805</v>
      </c>
      <c r="U279" s="262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выполнено</v>
      </c>
      <c r="V279" s="262"/>
      <c r="W279" s="268"/>
      <c r="X279" s="271"/>
    </row>
    <row r="280" spans="1:24" s="4" customFormat="1" ht="28.5" customHeight="1" thickBot="1" x14ac:dyDescent="0.3">
      <c r="A280" s="314"/>
      <c r="B280" s="44" t="str">
        <f t="shared" si="171"/>
        <v>ГБУЗ АО Харабалинская РБ</v>
      </c>
      <c r="C280" s="318"/>
      <c r="D280" s="19" t="str">
        <f t="shared" si="172"/>
        <v>ПМСП, не включенная в базовую программу ОМС</v>
      </c>
      <c r="E280" s="277"/>
      <c r="F280" s="44" t="str">
        <f t="shared" si="193"/>
        <v>амбулаторно</v>
      </c>
      <c r="G280" s="264"/>
      <c r="H280" s="44" t="str">
        <f t="shared" si="194"/>
        <v>Первичная медико-санитарная помощь, в части диагностики и лечения</v>
      </c>
      <c r="I280" s="277"/>
      <c r="J280" s="44" t="str">
        <f t="shared" ref="J280:J324" si="211">IF(I280="",J279,I280)</f>
        <v>Вакцинация</v>
      </c>
      <c r="K280" s="69" t="s">
        <v>40</v>
      </c>
      <c r="L280" s="65" t="s">
        <v>118</v>
      </c>
      <c r="M280" s="66" t="s">
        <v>42</v>
      </c>
      <c r="N280" s="96">
        <v>981</v>
      </c>
      <c r="O280" s="96">
        <v>482</v>
      </c>
      <c r="P280" s="53"/>
      <c r="Q280" s="120">
        <f t="shared" ref="Q280" si="212">IF(AND(N280&lt;&gt;0,M280="объем"),(O280/N280*100)/$Y$2*12,"")</f>
        <v>98.267074413863412</v>
      </c>
      <c r="R280" s="282"/>
      <c r="S280" s="261"/>
      <c r="T280" s="294"/>
      <c r="U280" s="262"/>
      <c r="V280" s="262"/>
      <c r="W280" s="268"/>
      <c r="X280" s="271"/>
    </row>
    <row r="281" spans="1:24" s="4" customFormat="1" ht="28.5" customHeight="1" thickBot="1" x14ac:dyDescent="0.3">
      <c r="A281" s="314"/>
      <c r="B281" s="44" t="str">
        <f t="shared" si="171"/>
        <v>ГБУЗ АО Харабалинская РБ</v>
      </c>
      <c r="C281" s="289" t="s">
        <v>136</v>
      </c>
      <c r="D281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81" s="263" t="s">
        <v>137</v>
      </c>
      <c r="F281" s="44" t="str">
        <f t="shared" si="193"/>
        <v>амбулаторно</v>
      </c>
      <c r="G281" s="262" t="s">
        <v>136</v>
      </c>
      <c r="H28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1" s="262" t="s">
        <v>143</v>
      </c>
      <c r="J281" s="44" t="str">
        <f t="shared" si="211"/>
        <v xml:space="preserve">Не применяется </v>
      </c>
      <c r="K281" s="67" t="s">
        <v>128</v>
      </c>
      <c r="L281" s="67" t="s">
        <v>3</v>
      </c>
      <c r="M281" s="67" t="s">
        <v>5</v>
      </c>
      <c r="N281" s="98">
        <v>99</v>
      </c>
      <c r="O281" s="98">
        <v>99</v>
      </c>
      <c r="P281" s="51">
        <f t="shared" ref="P281" si="213">IF(AND(N281&lt;&gt;0,M281="Кач."),O281/N281*100,"")</f>
        <v>100</v>
      </c>
      <c r="Q281" s="51"/>
      <c r="R281" s="282">
        <f>IFERROR(AVERAGE(P281:P283),"")</f>
        <v>100</v>
      </c>
      <c r="S281" s="261">
        <f>AVERAGE(Q281:Q283)</f>
        <v>112.43438157060908</v>
      </c>
      <c r="T281" s="294">
        <f>IFERROR((R281*0.7+S281*0.3)*2,S281*2)</f>
        <v>207.46062894236545</v>
      </c>
      <c r="U281" s="262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ПЕРЕвыполнено</v>
      </c>
      <c r="V281" s="316"/>
      <c r="W281" s="268"/>
      <c r="X281" s="271"/>
    </row>
    <row r="282" spans="1:24" s="4" customFormat="1" ht="37.5" customHeight="1" thickBot="1" x14ac:dyDescent="0.3">
      <c r="A282" s="314"/>
      <c r="B282" s="44" t="str">
        <f t="shared" si="171"/>
        <v>ГБУЗ АО Харабалинская РБ</v>
      </c>
      <c r="C282" s="289"/>
      <c r="D282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82" s="264"/>
      <c r="F282" s="44" t="str">
        <f t="shared" si="193"/>
        <v>амбулаторно</v>
      </c>
      <c r="G282" s="262"/>
      <c r="H282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2" s="262"/>
      <c r="J282" s="44" t="str">
        <f t="shared" si="211"/>
        <v xml:space="preserve">Не применяется </v>
      </c>
      <c r="K282" s="69" t="s">
        <v>40</v>
      </c>
      <c r="L282" s="65" t="s">
        <v>118</v>
      </c>
      <c r="M282" s="66" t="s">
        <v>42</v>
      </c>
      <c r="N282" s="162">
        <v>2811</v>
      </c>
      <c r="O282" s="96">
        <v>1394</v>
      </c>
      <c r="P282" s="53"/>
      <c r="Q282" s="120">
        <f>IF(AND(N282&lt;&gt;0,M282="объем"),(O282/N282*100)/$Y$2*12,"")</f>
        <v>99.1817858413376</v>
      </c>
      <c r="R282" s="282"/>
      <c r="S282" s="261"/>
      <c r="T282" s="294"/>
      <c r="U282" s="262"/>
      <c r="V282" s="316"/>
      <c r="W282" s="268"/>
      <c r="X282" s="271"/>
    </row>
    <row r="283" spans="1:24" s="4" customFormat="1" ht="36.75" customHeight="1" thickBot="1" x14ac:dyDescent="0.3">
      <c r="A283" s="314"/>
      <c r="B283" s="44" t="str">
        <f t="shared" si="171"/>
        <v>ГБУЗ АО Харабалинская РБ</v>
      </c>
      <c r="C283" s="289"/>
      <c r="D283" s="19" t="str">
        <f t="shared" si="172"/>
        <v>Медицинская помощь в экстренной форме незастрахованным гражданам в системе обязательного медицинского страхования</v>
      </c>
      <c r="E283" s="121" t="s">
        <v>50</v>
      </c>
      <c r="F283" s="44" t="str">
        <f t="shared" si="193"/>
        <v>Вне медицинской организации</v>
      </c>
      <c r="G283" s="262"/>
      <c r="H283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3" s="262"/>
      <c r="J283" s="44" t="str">
        <f t="shared" si="211"/>
        <v xml:space="preserve">Не применяется </v>
      </c>
      <c r="K283" s="69" t="s">
        <v>146</v>
      </c>
      <c r="L283" s="70" t="s">
        <v>41</v>
      </c>
      <c r="M283" s="66" t="s">
        <v>42</v>
      </c>
      <c r="N283" s="94">
        <v>837</v>
      </c>
      <c r="O283" s="96">
        <v>526</v>
      </c>
      <c r="P283" s="53"/>
      <c r="Q283" s="52">
        <f t="shared" si="207"/>
        <v>125.68697729988054</v>
      </c>
      <c r="R283" s="282"/>
      <c r="S283" s="261"/>
      <c r="T283" s="294"/>
      <c r="U283" s="262"/>
      <c r="V283" s="316"/>
      <c r="W283" s="268"/>
      <c r="X283" s="271"/>
    </row>
    <row r="284" spans="1:24" s="4" customFormat="1" ht="34.5" customHeight="1" thickBot="1" x14ac:dyDescent="0.3">
      <c r="A284" s="314"/>
      <c r="B284" s="44" t="str">
        <f t="shared" si="171"/>
        <v>ГБУЗ АО Харабалинская РБ</v>
      </c>
      <c r="C284" s="289" t="s">
        <v>188</v>
      </c>
      <c r="D284" s="19" t="str">
        <f t="shared" si="172"/>
        <v>Медицинское освидетельствование на состояние опьянения (алкогольного, наркотического или иного токсического)</v>
      </c>
      <c r="E284" s="290" t="s">
        <v>47</v>
      </c>
      <c r="F284" s="44" t="str">
        <f t="shared" si="193"/>
        <v>Не предусмотрено</v>
      </c>
      <c r="G284" s="290" t="s">
        <v>47</v>
      </c>
      <c r="H284" s="44" t="str">
        <f t="shared" si="194"/>
        <v>Не предусмотрено</v>
      </c>
      <c r="I284" s="290" t="s">
        <v>47</v>
      </c>
      <c r="J284" s="44" t="str">
        <f t="shared" si="211"/>
        <v>Не предусмотрено</v>
      </c>
      <c r="K284" s="80" t="s">
        <v>57</v>
      </c>
      <c r="L284" s="67" t="s">
        <v>57</v>
      </c>
      <c r="M284" s="68"/>
      <c r="N284" s="98"/>
      <c r="O284" s="98"/>
      <c r="P284" s="51" t="str">
        <f t="shared" ref="P284" si="214">IF(AND(N284&lt;&gt;0,M284="Кач."),O284/N284*100,"")</f>
        <v/>
      </c>
      <c r="Q284" s="51"/>
      <c r="R284" s="282" t="str">
        <f>IFERROR(AVERAGE(P284:P285),"")</f>
        <v/>
      </c>
      <c r="S284" s="261">
        <f>AVERAGE(Q284:Q285)</f>
        <v>64.857142857142861</v>
      </c>
      <c r="T284" s="294">
        <f>IFERROR((R284*0.7+S284*0.3)*2,S284*2)</f>
        <v>129.71428571428572</v>
      </c>
      <c r="U284" s="262" t="str">
        <f>IF(T284&lt;170,"ГЗ по услуге (работе) НЕ выполнено","")&amp;IF(AND(T284&gt;=170,T284&lt;=200),"ГЗ по услуге (работе) выполнено","")&amp;IF(T284&gt;200,"ГЗ по услуге (работе) ПЕРЕвыполнено","")</f>
        <v>ГЗ по услуге (работе) НЕ выполнено</v>
      </c>
      <c r="V284" s="262"/>
      <c r="W284" s="268"/>
      <c r="X284" s="271"/>
    </row>
    <row r="285" spans="1:24" s="4" customFormat="1" ht="28.5" customHeight="1" thickBot="1" x14ac:dyDescent="0.3">
      <c r="A285" s="314"/>
      <c r="B285" s="44" t="str">
        <f t="shared" si="171"/>
        <v>ГБУЗ АО Харабалинская РБ</v>
      </c>
      <c r="C285" s="289"/>
      <c r="D285" s="19" t="str">
        <f t="shared" si="172"/>
        <v>Медицинское освидетельствование на состояние опьянения (алкогольного, наркотического или иного токсического)</v>
      </c>
      <c r="E285" s="290"/>
      <c r="F285" s="44" t="str">
        <f t="shared" si="193"/>
        <v>Не предусмотрено</v>
      </c>
      <c r="G285" s="290"/>
      <c r="H285" s="44" t="str">
        <f t="shared" si="194"/>
        <v>Не предусмотрено</v>
      </c>
      <c r="I285" s="290"/>
      <c r="J285" s="44" t="str">
        <f t="shared" si="211"/>
        <v>Не предусмотрено</v>
      </c>
      <c r="K285" s="69" t="s">
        <v>189</v>
      </c>
      <c r="L285" s="70" t="s">
        <v>58</v>
      </c>
      <c r="M285" s="66" t="s">
        <v>42</v>
      </c>
      <c r="N285" s="96">
        <v>700</v>
      </c>
      <c r="O285" s="96">
        <v>227</v>
      </c>
      <c r="P285" s="53"/>
      <c r="Q285" s="52">
        <f t="shared" ref="Q285" si="215">IF(AND(N285&lt;&gt;0,M285="объем"),(O285/N285*100)/$Y$2*12,"")</f>
        <v>64.857142857142861</v>
      </c>
      <c r="R285" s="282"/>
      <c r="S285" s="261"/>
      <c r="T285" s="294"/>
      <c r="U285" s="262"/>
      <c r="V285" s="262"/>
      <c r="W285" s="268"/>
      <c r="X285" s="271"/>
    </row>
    <row r="286" spans="1:24" s="4" customFormat="1" ht="28.5" customHeight="1" thickBot="1" x14ac:dyDescent="0.3">
      <c r="A286" s="314"/>
      <c r="B286" s="44" t="str">
        <f t="shared" si="171"/>
        <v>ГБУЗ АО Харабалинская РБ</v>
      </c>
      <c r="C286" s="284" t="s">
        <v>71</v>
      </c>
      <c r="D286" s="19" t="str">
        <f t="shared" si="172"/>
        <v>Паллиативная медицинская помощь</v>
      </c>
      <c r="E286" s="262" t="s">
        <v>138</v>
      </c>
      <c r="F286" s="44" t="str">
        <f t="shared" si="193"/>
        <v>стационар</v>
      </c>
      <c r="G286" s="262" t="s">
        <v>43</v>
      </c>
      <c r="H286" s="44" t="str">
        <f t="shared" si="194"/>
        <v>паллиативная медицинская помощь</v>
      </c>
      <c r="I286" s="262" t="s">
        <v>143</v>
      </c>
      <c r="J286" s="44" t="str">
        <f t="shared" si="211"/>
        <v xml:space="preserve">Не применяется </v>
      </c>
      <c r="K286" s="67" t="s">
        <v>128</v>
      </c>
      <c r="L286" s="67" t="s">
        <v>3</v>
      </c>
      <c r="M286" s="67" t="s">
        <v>5</v>
      </c>
      <c r="N286" s="98">
        <v>99</v>
      </c>
      <c r="O286" s="98">
        <v>99</v>
      </c>
      <c r="P286" s="51">
        <f t="shared" ref="P286" si="216">IF(AND(N286&lt;&gt;0,M286="Кач."),O286/N286*100,"")</f>
        <v>100</v>
      </c>
      <c r="Q286" s="51"/>
      <c r="R286" s="282">
        <f>IFERROR(AVERAGE(P286:P287),"")</f>
        <v>100</v>
      </c>
      <c r="S286" s="357">
        <f>AVERAGE(Q286:Q287)</f>
        <v>85.948477751756442</v>
      </c>
      <c r="T286" s="294">
        <f>IFERROR((R286*0.7+S286*0.3)*2,S286*2)</f>
        <v>191.56908665105385</v>
      </c>
      <c r="U286" s="262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выполнено</v>
      </c>
      <c r="V286" s="262"/>
      <c r="W286" s="268"/>
      <c r="X286" s="271"/>
    </row>
    <row r="287" spans="1:24" s="4" customFormat="1" ht="37.5" customHeight="1" thickBot="1" x14ac:dyDescent="0.3">
      <c r="A287" s="314"/>
      <c r="B287" s="44" t="str">
        <f t="shared" si="171"/>
        <v>ГБУЗ АО Харабалинская РБ</v>
      </c>
      <c r="C287" s="306"/>
      <c r="D287" s="19" t="str">
        <f t="shared" si="172"/>
        <v>Паллиативная медицинская помощь</v>
      </c>
      <c r="E287" s="262"/>
      <c r="F287" s="44" t="str">
        <f t="shared" si="193"/>
        <v>стационар</v>
      </c>
      <c r="G287" s="262"/>
      <c r="H287" s="44" t="str">
        <f t="shared" si="194"/>
        <v>паллиативная медицинская помощь</v>
      </c>
      <c r="I287" s="262"/>
      <c r="J287" s="44" t="str">
        <f t="shared" si="211"/>
        <v xml:space="preserve">Не применяется </v>
      </c>
      <c r="K287" s="64" t="s">
        <v>134</v>
      </c>
      <c r="L287" s="65" t="s">
        <v>135</v>
      </c>
      <c r="M287" s="66" t="s">
        <v>42</v>
      </c>
      <c r="N287" s="164">
        <v>2562</v>
      </c>
      <c r="O287" s="96">
        <v>1101</v>
      </c>
      <c r="P287" s="53"/>
      <c r="Q287" s="255">
        <f>IF(AND(N287&lt;&gt;0,M287="объем"),(O287/N287*100)/$Y$2*12,"")</f>
        <v>85.948477751756442</v>
      </c>
      <c r="R287" s="282"/>
      <c r="S287" s="357"/>
      <c r="T287" s="294"/>
      <c r="U287" s="262"/>
      <c r="V287" s="262"/>
      <c r="W287" s="268"/>
      <c r="X287" s="271"/>
    </row>
    <row r="288" spans="1:24" s="4" customFormat="1" ht="28.5" customHeight="1" thickBot="1" x14ac:dyDescent="0.3">
      <c r="A288" s="314"/>
      <c r="B288" s="44" t="str">
        <f t="shared" si="171"/>
        <v>ГБУЗ АО Харабалинская РБ</v>
      </c>
      <c r="C288" s="306"/>
      <c r="D288" s="19" t="str">
        <f t="shared" si="172"/>
        <v>Паллиативная медицинская помощь</v>
      </c>
      <c r="E288" s="263" t="s">
        <v>245</v>
      </c>
      <c r="F288" s="44" t="str">
        <f t="shared" si="193"/>
        <v>амбулаторно на дому</v>
      </c>
      <c r="G288" s="262" t="s">
        <v>43</v>
      </c>
      <c r="H288" s="44" t="str">
        <f t="shared" si="194"/>
        <v>паллиативная медицинская помощь</v>
      </c>
      <c r="I288" s="262" t="s">
        <v>143</v>
      </c>
      <c r="J288" s="44" t="str">
        <f t="shared" si="211"/>
        <v xml:space="preserve">Не применяется </v>
      </c>
      <c r="K288" s="67" t="s">
        <v>128</v>
      </c>
      <c r="L288" s="67" t="s">
        <v>3</v>
      </c>
      <c r="M288" s="67" t="s">
        <v>5</v>
      </c>
      <c r="N288" s="98">
        <v>99</v>
      </c>
      <c r="O288" s="98">
        <v>99</v>
      </c>
      <c r="P288" s="119">
        <f t="shared" ref="P288" si="217">IF(AND(N288&lt;&gt;0,M288="Кач."),O288/N288*100,"")</f>
        <v>100</v>
      </c>
      <c r="Q288" s="119"/>
      <c r="R288" s="282">
        <f>IFERROR(AVERAGE(P288:P289),"")</f>
        <v>100</v>
      </c>
      <c r="S288" s="261">
        <f>AVERAGE(Q288:Q289)</f>
        <v>129.96632996632997</v>
      </c>
      <c r="T288" s="294">
        <f>IFERROR((R288*0.7+S288*0.3)*2,S288*2)</f>
        <v>217.97979797979798</v>
      </c>
      <c r="U288" s="262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ПЕРЕвыполнено</v>
      </c>
      <c r="V288" s="262"/>
      <c r="W288" s="268"/>
      <c r="X288" s="271"/>
    </row>
    <row r="289" spans="1:24" s="4" customFormat="1" ht="39.75" customHeight="1" thickBot="1" x14ac:dyDescent="0.3">
      <c r="A289" s="314"/>
      <c r="B289" s="44" t="str">
        <f t="shared" si="171"/>
        <v>ГБУЗ АО Харабалинская РБ</v>
      </c>
      <c r="C289" s="306"/>
      <c r="D289" s="19" t="str">
        <f t="shared" si="172"/>
        <v>Паллиативная медицинская помощь</v>
      </c>
      <c r="E289" s="264"/>
      <c r="F289" s="44" t="str">
        <f t="shared" si="193"/>
        <v>амбулаторно на дому</v>
      </c>
      <c r="G289" s="262"/>
      <c r="H289" s="44" t="str">
        <f t="shared" si="194"/>
        <v>паллиативная медицинская помощь</v>
      </c>
      <c r="I289" s="262"/>
      <c r="J289" s="44" t="str">
        <f t="shared" si="211"/>
        <v xml:space="preserve">Не применяется </v>
      </c>
      <c r="K289" s="69" t="s">
        <v>40</v>
      </c>
      <c r="L289" s="65" t="s">
        <v>118</v>
      </c>
      <c r="M289" s="66" t="s">
        <v>42</v>
      </c>
      <c r="N289" s="96">
        <v>594</v>
      </c>
      <c r="O289" s="96">
        <v>386</v>
      </c>
      <c r="P289" s="53"/>
      <c r="Q289" s="120">
        <f t="shared" ref="Q289" si="218">IF(AND(N289&lt;&gt;0,M289="объем"),(O289/N289*100)/$Y$2*12,"")</f>
        <v>129.96632996632997</v>
      </c>
      <c r="R289" s="282"/>
      <c r="S289" s="261"/>
      <c r="T289" s="294"/>
      <c r="U289" s="262"/>
      <c r="V289" s="262"/>
      <c r="W289" s="268"/>
      <c r="X289" s="271"/>
    </row>
    <row r="290" spans="1:24" s="4" customFormat="1" ht="28.5" customHeight="1" thickBot="1" x14ac:dyDescent="0.3">
      <c r="A290" s="314"/>
      <c r="B290" s="44" t="str">
        <f t="shared" si="171"/>
        <v>ГБУЗ АО Харабалинская РБ</v>
      </c>
      <c r="C290" s="306"/>
      <c r="D290" s="19" t="str">
        <f t="shared" si="172"/>
        <v>Паллиативная медицинская помощь</v>
      </c>
      <c r="E290" s="263" t="s">
        <v>243</v>
      </c>
      <c r="F290" s="44" t="str">
        <f t="shared" si="193"/>
        <v>амбулаторно на дому выездными патронажными бригадами</v>
      </c>
      <c r="G290" s="262" t="s">
        <v>43</v>
      </c>
      <c r="H290" s="44" t="str">
        <f t="shared" si="194"/>
        <v>паллиативная медицинская помощь</v>
      </c>
      <c r="I290" s="262" t="s">
        <v>143</v>
      </c>
      <c r="J290" s="44" t="str">
        <f t="shared" si="211"/>
        <v xml:space="preserve">Не применяется </v>
      </c>
      <c r="K290" s="67" t="s">
        <v>128</v>
      </c>
      <c r="L290" s="67" t="s">
        <v>3</v>
      </c>
      <c r="M290" s="67" t="s">
        <v>5</v>
      </c>
      <c r="N290" s="98">
        <v>99</v>
      </c>
      <c r="O290" s="98">
        <v>99</v>
      </c>
      <c r="P290" s="119">
        <f t="shared" ref="P290:P292" si="219">IF(AND(N290&lt;&gt;0,M290="Кач."),O290/N290*100,"")</f>
        <v>100</v>
      </c>
      <c r="Q290" s="119"/>
      <c r="R290" s="282">
        <f>IFERROR(AVERAGE(P290:P291),"")</f>
        <v>100</v>
      </c>
      <c r="S290" s="261">
        <f>AVERAGE(Q290:Q291)</f>
        <v>127.05479452054797</v>
      </c>
      <c r="T290" s="294">
        <f>IFERROR((R290*0.7+S290*0.3)*2,S290*2)</f>
        <v>216.23287671232879</v>
      </c>
      <c r="U290" s="262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ПЕРЕвыполнено</v>
      </c>
      <c r="V290" s="262"/>
      <c r="W290" s="268"/>
      <c r="X290" s="271"/>
    </row>
    <row r="291" spans="1:24" s="4" customFormat="1" ht="28.5" customHeight="1" thickBot="1" x14ac:dyDescent="0.3">
      <c r="A291" s="314"/>
      <c r="B291" s="44" t="str">
        <f t="shared" si="171"/>
        <v>ГБУЗ АО Харабалинская РБ</v>
      </c>
      <c r="C291" s="285"/>
      <c r="D291" s="19" t="str">
        <f>IF(C291="",D290,C291)</f>
        <v>Паллиативная медицинская помощь</v>
      </c>
      <c r="E291" s="264"/>
      <c r="F291" s="44" t="str">
        <f>IF(E291="",F290,E291)</f>
        <v>амбулаторно на дому выездными патронажными бригадами</v>
      </c>
      <c r="G291" s="262"/>
      <c r="H291" s="44" t="str">
        <f>IF(G291="",H290,G291)</f>
        <v>паллиативная медицинская помощь</v>
      </c>
      <c r="I291" s="262"/>
      <c r="J291" s="44" t="str">
        <f t="shared" si="211"/>
        <v xml:space="preserve">Не применяется </v>
      </c>
      <c r="K291" s="69" t="s">
        <v>40</v>
      </c>
      <c r="L291" s="65" t="s">
        <v>118</v>
      </c>
      <c r="M291" s="66" t="s">
        <v>42</v>
      </c>
      <c r="N291" s="96">
        <v>584</v>
      </c>
      <c r="O291" s="96">
        <v>371</v>
      </c>
      <c r="P291" s="53"/>
      <c r="Q291" s="120">
        <f t="shared" ref="Q291:Q293" si="220">IF(AND(N291&lt;&gt;0,M291="объем"),(O291/N291*100)/$Y$2*12,"")</f>
        <v>127.05479452054797</v>
      </c>
      <c r="R291" s="282"/>
      <c r="S291" s="261"/>
      <c r="T291" s="294"/>
      <c r="U291" s="262"/>
      <c r="V291" s="262"/>
      <c r="W291" s="268"/>
      <c r="X291" s="271"/>
    </row>
    <row r="292" spans="1:24" s="4" customFormat="1" ht="28.5" customHeight="1" thickBot="1" x14ac:dyDescent="0.3">
      <c r="A292" s="314"/>
      <c r="B292" s="44" t="str">
        <f t="shared" si="171"/>
        <v>ГБУЗ АО Харабалинская РБ</v>
      </c>
      <c r="C292" s="284" t="s">
        <v>300</v>
      </c>
      <c r="D292" s="19" t="str">
        <f t="shared" si="17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2" s="263" t="s">
        <v>137</v>
      </c>
      <c r="F292" s="44" t="str">
        <f t="shared" si="193"/>
        <v>амбулаторно</v>
      </c>
      <c r="G292" s="275" t="s">
        <v>300</v>
      </c>
      <c r="H292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2" s="263" t="s">
        <v>47</v>
      </c>
      <c r="J292" s="44" t="str">
        <f t="shared" si="211"/>
        <v>Не предусмотрено</v>
      </c>
      <c r="K292" s="82" t="s">
        <v>296</v>
      </c>
      <c r="L292" s="67" t="s">
        <v>3</v>
      </c>
      <c r="M292" s="67" t="s">
        <v>5</v>
      </c>
      <c r="N292" s="98">
        <v>99</v>
      </c>
      <c r="O292" s="98">
        <v>99</v>
      </c>
      <c r="P292" s="209">
        <f t="shared" si="219"/>
        <v>100</v>
      </c>
      <c r="Q292" s="208"/>
      <c r="R292" s="282">
        <f>IFERROR(AVERAGE(P292:P293),"")</f>
        <v>100</v>
      </c>
      <c r="S292" s="261">
        <f>AVERAGE(Q292:Q293)</f>
        <v>99.032258064516128</v>
      </c>
      <c r="T292" s="294">
        <f>IFERROR((R292*0.7+S292*0.3)*2,S292*2)</f>
        <v>199.41935483870967</v>
      </c>
      <c r="U292" s="263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выполнено</v>
      </c>
      <c r="V292" s="263"/>
      <c r="W292" s="268"/>
      <c r="X292" s="271"/>
    </row>
    <row r="293" spans="1:24" s="4" customFormat="1" ht="28.5" customHeight="1" thickBot="1" x14ac:dyDescent="0.3">
      <c r="A293" s="314"/>
      <c r="B293" s="44" t="str">
        <f t="shared" si="171"/>
        <v>ГБУЗ АО Харабалинская РБ</v>
      </c>
      <c r="C293" s="285"/>
      <c r="D293" s="19" t="str">
        <f t="shared" si="17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3" s="264"/>
      <c r="F293" s="44" t="str">
        <f t="shared" si="193"/>
        <v>амбулаторно</v>
      </c>
      <c r="G293" s="277"/>
      <c r="H293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3" s="264"/>
      <c r="J293" s="44" t="str">
        <f t="shared" si="211"/>
        <v>Не предусмотрено</v>
      </c>
      <c r="K293" s="64" t="s">
        <v>40</v>
      </c>
      <c r="L293" s="207" t="s">
        <v>118</v>
      </c>
      <c r="M293" s="66" t="s">
        <v>42</v>
      </c>
      <c r="N293" s="96">
        <v>620</v>
      </c>
      <c r="O293" s="96">
        <v>307</v>
      </c>
      <c r="P293" s="53"/>
      <c r="Q293" s="208">
        <f t="shared" si="220"/>
        <v>99.032258064516128</v>
      </c>
      <c r="R293" s="282"/>
      <c r="S293" s="261"/>
      <c r="T293" s="294"/>
      <c r="U293" s="264"/>
      <c r="V293" s="264"/>
      <c r="W293" s="268"/>
      <c r="X293" s="271"/>
    </row>
    <row r="294" spans="1:24" s="4" customFormat="1" ht="28.5" customHeight="1" thickBot="1" x14ac:dyDescent="0.3">
      <c r="A294" s="314"/>
      <c r="B294" s="44" t="str">
        <f t="shared" si="171"/>
        <v>ГБУЗ АО Харабалинская РБ</v>
      </c>
      <c r="C294" s="298" t="s">
        <v>124</v>
      </c>
      <c r="D294" s="19" t="str">
        <f t="shared" si="1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4" s="263" t="s">
        <v>138</v>
      </c>
      <c r="F294" s="44" t="str">
        <f t="shared" si="193"/>
        <v>стационар</v>
      </c>
      <c r="G294" s="262" t="s">
        <v>51</v>
      </c>
      <c r="H294" s="44" t="str">
        <f t="shared" si="194"/>
        <v>терапия</v>
      </c>
      <c r="I294" s="263" t="s">
        <v>143</v>
      </c>
      <c r="J294" s="44" t="str">
        <f>IF(I294="",J293,I294)</f>
        <v xml:space="preserve">Не применяется </v>
      </c>
      <c r="K294" s="67" t="s">
        <v>128</v>
      </c>
      <c r="L294" s="67" t="s">
        <v>3</v>
      </c>
      <c r="M294" s="67" t="s">
        <v>5</v>
      </c>
      <c r="N294" s="98">
        <v>99</v>
      </c>
      <c r="O294" s="98">
        <v>99</v>
      </c>
      <c r="P294" s="51">
        <f t="shared" ref="P294" si="221">IF(AND(N294&lt;&gt;0,M294="Кач."),O294/N294*100,"")</f>
        <v>100</v>
      </c>
      <c r="Q294" s="51"/>
      <c r="R294" s="265">
        <f>IFERROR(AVERAGE(P294:P296),"")</f>
        <v>100</v>
      </c>
      <c r="S294" s="259">
        <f>AVERAGE(Q294:Q296)</f>
        <v>108.81595881595882</v>
      </c>
      <c r="T294" s="280">
        <f>IFERROR((R294*0.7+S294*0.3)*2,S294*2)</f>
        <v>205.28957528957528</v>
      </c>
      <c r="U294" s="263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ПЕРЕвыполнено</v>
      </c>
      <c r="V294" s="263"/>
      <c r="W294" s="268"/>
      <c r="X294" s="271"/>
    </row>
    <row r="295" spans="1:24" s="4" customFormat="1" ht="28.5" customHeight="1" thickBot="1" x14ac:dyDescent="0.3">
      <c r="A295" s="314"/>
      <c r="B295" s="44" t="str">
        <f t="shared" si="171"/>
        <v>ГБУЗ АО Харабалинская РБ</v>
      </c>
      <c r="C295" s="298"/>
      <c r="D295" s="19" t="str">
        <f t="shared" si="17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5" s="303"/>
      <c r="F295" s="44" t="str">
        <f t="shared" si="193"/>
        <v>стационар</v>
      </c>
      <c r="G295" s="262"/>
      <c r="H295" s="44" t="str">
        <f t="shared" si="194"/>
        <v>терапия</v>
      </c>
      <c r="I295" s="303"/>
      <c r="J295" s="44" t="str">
        <f t="shared" si="211"/>
        <v xml:space="preserve">Не применяется </v>
      </c>
      <c r="K295" s="69" t="s">
        <v>168</v>
      </c>
      <c r="L295" s="70" t="s">
        <v>145</v>
      </c>
      <c r="M295" s="66" t="s">
        <v>42</v>
      </c>
      <c r="N295" s="96">
        <v>42</v>
      </c>
      <c r="O295" s="96">
        <v>23</v>
      </c>
      <c r="P295" s="53"/>
      <c r="Q295" s="52">
        <f>IF(AND(N295&lt;&gt;0,M295="объем"),(O295/N295*100)/$Y$2*12,"")</f>
        <v>109.52380952380955</v>
      </c>
      <c r="R295" s="278"/>
      <c r="S295" s="279"/>
      <c r="T295" s="281"/>
      <c r="U295" s="303"/>
      <c r="V295" s="303"/>
      <c r="W295" s="268"/>
      <c r="X295" s="271"/>
    </row>
    <row r="296" spans="1:24" s="4" customFormat="1" ht="28.5" customHeight="1" thickBot="1" x14ac:dyDescent="0.3">
      <c r="A296" s="314"/>
      <c r="B296" s="44" t="str">
        <f t="shared" si="171"/>
        <v>ГБУЗ АО Харабалинская РБ</v>
      </c>
      <c r="C296" s="298"/>
      <c r="D296" s="19" t="str">
        <f t="shared" ref="D296:D367" si="222">IF(C296="",D295,C296)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64"/>
      <c r="F296" s="44" t="str">
        <f t="shared" si="193"/>
        <v>стационар</v>
      </c>
      <c r="G296" s="122" t="s">
        <v>148</v>
      </c>
      <c r="H296" s="44" t="str">
        <f t="shared" si="194"/>
        <v>хирургия</v>
      </c>
      <c r="I296" s="264"/>
      <c r="J296" s="44" t="str">
        <f t="shared" si="211"/>
        <v xml:space="preserve">Не применяется </v>
      </c>
      <c r="K296" s="69" t="s">
        <v>168</v>
      </c>
      <c r="L296" s="70" t="s">
        <v>145</v>
      </c>
      <c r="M296" s="66" t="s">
        <v>42</v>
      </c>
      <c r="N296" s="96">
        <v>37</v>
      </c>
      <c r="O296" s="96">
        <v>20</v>
      </c>
      <c r="P296" s="53"/>
      <c r="Q296" s="52">
        <f t="shared" ref="Q296" si="223">IF(AND(N296&lt;&gt;0,M296="объем"),(O296/N296*100)/$Y$2*12,"")</f>
        <v>108.10810810810811</v>
      </c>
      <c r="R296" s="266"/>
      <c r="S296" s="260"/>
      <c r="T296" s="305"/>
      <c r="U296" s="264"/>
      <c r="V296" s="264"/>
      <c r="W296" s="268"/>
      <c r="X296" s="271"/>
    </row>
    <row r="297" spans="1:24" s="4" customFormat="1" ht="28.5" customHeight="1" thickBot="1" x14ac:dyDescent="0.3">
      <c r="A297" s="314"/>
      <c r="B297" s="44" t="str">
        <f t="shared" si="171"/>
        <v>ГБУЗ АО Харабалинская РБ</v>
      </c>
      <c r="C297" s="298" t="s">
        <v>226</v>
      </c>
      <c r="D297" s="19" t="str">
        <f t="shared" si="2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7" s="262" t="s">
        <v>277</v>
      </c>
      <c r="F297" s="44" t="str">
        <f t="shared" si="193"/>
        <v>заключение договоров</v>
      </c>
      <c r="G297" s="262" t="s">
        <v>279</v>
      </c>
      <c r="H297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7" s="263" t="s">
        <v>278</v>
      </c>
      <c r="J297" s="44" t="str">
        <f t="shared" si="21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7" s="71" t="s">
        <v>227</v>
      </c>
      <c r="L297" s="70" t="s">
        <v>3</v>
      </c>
      <c r="M297" s="68" t="s">
        <v>5</v>
      </c>
      <c r="N297" s="98">
        <v>100</v>
      </c>
      <c r="O297" s="98">
        <v>100</v>
      </c>
      <c r="P297" s="51">
        <f t="shared" ref="P297" si="224">IF(AND(N297&lt;&gt;0,M297="Кач."),O297/N297*100,"")</f>
        <v>100</v>
      </c>
      <c r="Q297" s="52"/>
      <c r="R297" s="282">
        <f>IFERROR(AVERAGE(P297:P298),"")</f>
        <v>100</v>
      </c>
      <c r="S297" s="261">
        <f>AVERAGE(Q297:Q298)</f>
        <v>100</v>
      </c>
      <c r="T297" s="294">
        <f>IFERROR((R297*0.7+S297*0.3)*2,S297*2)</f>
        <v>200</v>
      </c>
      <c r="U297" s="262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62"/>
      <c r="W297" s="268"/>
      <c r="X297" s="271"/>
    </row>
    <row r="298" spans="1:24" s="4" customFormat="1" ht="28.5" customHeight="1" thickBot="1" x14ac:dyDescent="0.3">
      <c r="A298" s="315"/>
      <c r="B298" s="44" t="str">
        <f t="shared" ref="B298" si="225">IF(A298="",B297,A298)</f>
        <v>ГБУЗ АО Харабалинская РБ</v>
      </c>
      <c r="C298" s="298"/>
      <c r="D298" s="19" t="str">
        <f t="shared" si="2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8" s="262"/>
      <c r="F298" s="44" t="str">
        <f t="shared" si="193"/>
        <v>заключение договоров</v>
      </c>
      <c r="G298" s="262"/>
      <c r="H298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8" s="264"/>
      <c r="J298" s="44" t="str">
        <f t="shared" si="21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8" s="72" t="s">
        <v>234</v>
      </c>
      <c r="L298" s="70" t="s">
        <v>228</v>
      </c>
      <c r="M298" s="66" t="s">
        <v>42</v>
      </c>
      <c r="N298" s="96">
        <v>11.92</v>
      </c>
      <c r="O298" s="96">
        <v>11.92</v>
      </c>
      <c r="P298" s="53"/>
      <c r="Q298" s="55">
        <f>IF(AND(N298&lt;&gt;0,M298="объем"),(O298/N298*100),"")</f>
        <v>100</v>
      </c>
      <c r="R298" s="282"/>
      <c r="S298" s="261"/>
      <c r="T298" s="294"/>
      <c r="U298" s="262"/>
      <c r="V298" s="262"/>
      <c r="W298" s="269"/>
      <c r="X298" s="272"/>
    </row>
    <row r="299" spans="1:24" s="4" customFormat="1" ht="28.5" customHeight="1" thickBot="1" x14ac:dyDescent="0.3">
      <c r="A299" s="299" t="s">
        <v>98</v>
      </c>
      <c r="B299" s="44" t="str">
        <f t="shared" ref="B299:B354" si="226">IF(A299="",B298,A299)</f>
        <v>ГБУЗ АО Черноярская РБ</v>
      </c>
      <c r="C299" s="317" t="s">
        <v>119</v>
      </c>
      <c r="D299" s="19" t="str">
        <f t="shared" si="222"/>
        <v>ПМСП, не включенная в базовую программу ОМС</v>
      </c>
      <c r="E299" s="290" t="s">
        <v>137</v>
      </c>
      <c r="F299" s="44" t="str">
        <f t="shared" si="193"/>
        <v>амбулаторно</v>
      </c>
      <c r="G299" s="262" t="s">
        <v>132</v>
      </c>
      <c r="H29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9" s="290" t="s">
        <v>162</v>
      </c>
      <c r="J299" s="44" t="str">
        <f t="shared" si="211"/>
        <v>по профилю дерматовенерология (в части венерологии)</v>
      </c>
      <c r="K299" s="67" t="s">
        <v>128</v>
      </c>
      <c r="L299" s="67" t="s">
        <v>3</v>
      </c>
      <c r="M299" s="67" t="s">
        <v>5</v>
      </c>
      <c r="N299" s="98">
        <v>99</v>
      </c>
      <c r="O299" s="98">
        <v>98</v>
      </c>
      <c r="P299" s="51">
        <f>IF(AND(N299&lt;&gt;0,M299="Кач."),O299/N299*100,"")</f>
        <v>98.98989898989899</v>
      </c>
      <c r="Q299" s="55"/>
      <c r="R299" s="282">
        <f>IFERROR(AVERAGE(P299:P301),"")</f>
        <v>98.98989898989899</v>
      </c>
      <c r="S299" s="259">
        <f>AVERAGE(Q299:Q301)</f>
        <v>0.2785515320334262</v>
      </c>
      <c r="T299" s="294">
        <f>IFERROR((R299*0.7+S299*0.3)*2,S299*2)</f>
        <v>138.75298950507863</v>
      </c>
      <c r="U299" s="262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НЕ выполнено</v>
      </c>
      <c r="V299" s="290"/>
      <c r="W299" s="267">
        <f>AVERAGE(T299:T324)</f>
        <v>172.93041666561282</v>
      </c>
      <c r="X299" s="270" t="s">
        <v>314</v>
      </c>
    </row>
    <row r="300" spans="1:24" s="4" customFormat="1" ht="28.5" customHeight="1" thickBot="1" x14ac:dyDescent="0.3">
      <c r="A300" s="300"/>
      <c r="B300" s="44" t="str">
        <f t="shared" si="226"/>
        <v>ГБУЗ АО Черноярская РБ</v>
      </c>
      <c r="C300" s="319"/>
      <c r="D300" s="19" t="str">
        <f t="shared" si="222"/>
        <v>ПМСП, не включенная в базовую программу ОМС</v>
      </c>
      <c r="E300" s="290"/>
      <c r="F300" s="44" t="str">
        <f t="shared" si="193"/>
        <v>амбулаторно</v>
      </c>
      <c r="G300" s="262"/>
      <c r="H30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0" s="290"/>
      <c r="J300" s="44" t="str">
        <f t="shared" si="211"/>
        <v>по профилю дерматовенерология (в части венерологии)</v>
      </c>
      <c r="K300" s="64" t="s">
        <v>40</v>
      </c>
      <c r="L300" s="65" t="s">
        <v>118</v>
      </c>
      <c r="M300" s="66" t="s">
        <v>42</v>
      </c>
      <c r="N300" s="101">
        <v>1077</v>
      </c>
      <c r="O300" s="101">
        <v>3</v>
      </c>
      <c r="P300" s="201"/>
      <c r="Q300" s="55">
        <f t="shared" ref="Q300:Q320" si="227">IF(AND(N300&lt;&gt;0,M300="объем"),(O300/N300*100)/$Y$2*12,"")</f>
        <v>0.55710306406685239</v>
      </c>
      <c r="R300" s="282"/>
      <c r="S300" s="279"/>
      <c r="T300" s="294"/>
      <c r="U300" s="262"/>
      <c r="V300" s="290"/>
      <c r="W300" s="268"/>
      <c r="X300" s="271"/>
    </row>
    <row r="301" spans="1:24" s="4" customFormat="1" ht="34.5" customHeight="1" thickBot="1" x14ac:dyDescent="0.3">
      <c r="A301" s="300"/>
      <c r="B301" s="44" t="str">
        <f t="shared" si="226"/>
        <v>ГБУЗ АО Черноярская РБ</v>
      </c>
      <c r="C301" s="319"/>
      <c r="D301" s="19" t="str">
        <f t="shared" si="222"/>
        <v>ПМСП, не включенная в базовую программу ОМС</v>
      </c>
      <c r="E301" s="290"/>
      <c r="F301" s="44" t="str">
        <f t="shared" si="193"/>
        <v>амбулаторно</v>
      </c>
      <c r="G301" s="262"/>
      <c r="H30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290"/>
      <c r="J301" s="44" t="str">
        <f t="shared" si="211"/>
        <v>по профилю дерматовенерология (в части венерологии)</v>
      </c>
      <c r="K301" s="64" t="s">
        <v>133</v>
      </c>
      <c r="L301" s="65" t="s">
        <v>118</v>
      </c>
      <c r="M301" s="66" t="s">
        <v>42</v>
      </c>
      <c r="N301" s="96">
        <v>150</v>
      </c>
      <c r="O301" s="101">
        <v>0</v>
      </c>
      <c r="P301" s="201"/>
      <c r="Q301" s="55">
        <f t="shared" si="227"/>
        <v>0</v>
      </c>
      <c r="R301" s="282"/>
      <c r="S301" s="260"/>
      <c r="T301" s="294"/>
      <c r="U301" s="262"/>
      <c r="V301" s="290"/>
      <c r="W301" s="268"/>
      <c r="X301" s="271"/>
    </row>
    <row r="302" spans="1:24" s="4" customFormat="1" ht="31.5" customHeight="1" thickBot="1" x14ac:dyDescent="0.3">
      <c r="A302" s="300"/>
      <c r="B302" s="44" t="str">
        <f t="shared" si="226"/>
        <v>ГБУЗ АО Черноярская РБ</v>
      </c>
      <c r="C302" s="319"/>
      <c r="D302" s="19" t="str">
        <f t="shared" si="222"/>
        <v>ПМСП, не включенная в базовую программу ОМС</v>
      </c>
      <c r="E302" s="290" t="s">
        <v>137</v>
      </c>
      <c r="F302" s="44" t="str">
        <f t="shared" si="193"/>
        <v>амбулаторно</v>
      </c>
      <c r="G302" s="262" t="s">
        <v>140</v>
      </c>
      <c r="H30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2" s="290" t="s">
        <v>139</v>
      </c>
      <c r="J302" s="44" t="str">
        <f t="shared" si="211"/>
        <v>по профилю Фтизиатрия</v>
      </c>
      <c r="K302" s="68" t="s">
        <v>128</v>
      </c>
      <c r="L302" s="67" t="s">
        <v>3</v>
      </c>
      <c r="M302" s="67" t="s">
        <v>5</v>
      </c>
      <c r="N302" s="98">
        <v>99</v>
      </c>
      <c r="O302" s="98">
        <v>98</v>
      </c>
      <c r="P302" s="201">
        <f t="shared" ref="P302:P323" si="228">IF(AND(N302&lt;&gt;0,M302="Кач."),O302/N302*100,"")</f>
        <v>98.98989898989899</v>
      </c>
      <c r="Q302" s="55"/>
      <c r="R302" s="282">
        <f>IFERROR(AVERAGE(P302:P304),"")</f>
        <v>98.98989898989899</v>
      </c>
      <c r="S302" s="259">
        <f t="shared" ref="S302:S310" si="229">AVERAGE(Q302:Q304)</f>
        <v>59.317261685682737</v>
      </c>
      <c r="T302" s="294">
        <f>IFERROR((R302*0.7+S302*0.3)*2,S302*2)</f>
        <v>174.17621559726823</v>
      </c>
      <c r="U302" s="262" t="str">
        <f>IF(T302&lt;170,"ГЗ по услуге (работе) НЕ выполнено","")&amp;IF(AND(T302&gt;=170,T302&lt;=200),"ГЗ по услуге (работе) выполнено","")&amp;IF(T302&gt;200,"ГЗ по услуге (работе) ПЕРЕвыполнено","")</f>
        <v>ГЗ по услуге (работе) выполнено</v>
      </c>
      <c r="V302" s="290"/>
      <c r="W302" s="268"/>
      <c r="X302" s="271"/>
    </row>
    <row r="303" spans="1:24" s="14" customFormat="1" ht="28.5" customHeight="1" thickBot="1" x14ac:dyDescent="0.3">
      <c r="A303" s="300"/>
      <c r="B303" s="44" t="str">
        <f t="shared" si="226"/>
        <v>ГБУЗ АО Черноярская РБ</v>
      </c>
      <c r="C303" s="319"/>
      <c r="D303" s="19" t="str">
        <f t="shared" si="222"/>
        <v>ПМСП, не включенная в базовую программу ОМС</v>
      </c>
      <c r="E303" s="290"/>
      <c r="F303" s="44" t="str">
        <f t="shared" si="193"/>
        <v>амбулаторно</v>
      </c>
      <c r="G303" s="262"/>
      <c r="H30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3" s="290"/>
      <c r="J303" s="44" t="str">
        <f t="shared" si="211"/>
        <v>по профилю Фтизиатрия</v>
      </c>
      <c r="K303" s="69" t="s">
        <v>40</v>
      </c>
      <c r="L303" s="65" t="s">
        <v>118</v>
      </c>
      <c r="M303" s="66" t="s">
        <v>42</v>
      </c>
      <c r="N303" s="96">
        <v>2717</v>
      </c>
      <c r="O303" s="101">
        <v>1247</v>
      </c>
      <c r="P303" s="201"/>
      <c r="Q303" s="55">
        <f t="shared" si="227"/>
        <v>91.792418108207585</v>
      </c>
      <c r="R303" s="282"/>
      <c r="S303" s="279"/>
      <c r="T303" s="294"/>
      <c r="U303" s="262"/>
      <c r="V303" s="290"/>
      <c r="W303" s="268"/>
      <c r="X303" s="271"/>
    </row>
    <row r="304" spans="1:24" s="4" customFormat="1" ht="28.5" customHeight="1" thickBot="1" x14ac:dyDescent="0.3">
      <c r="A304" s="300"/>
      <c r="B304" s="44" t="str">
        <f t="shared" si="226"/>
        <v>ГБУЗ АО Черноярская РБ</v>
      </c>
      <c r="C304" s="319"/>
      <c r="D304" s="19" t="str">
        <f t="shared" si="222"/>
        <v>ПМСП, не включенная в базовую программу ОМС</v>
      </c>
      <c r="E304" s="290"/>
      <c r="F304" s="44" t="str">
        <f t="shared" si="193"/>
        <v>амбулаторно</v>
      </c>
      <c r="G304" s="262"/>
      <c r="H30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290"/>
      <c r="J304" s="44" t="str">
        <f t="shared" si="211"/>
        <v>по профилю Фтизиатрия</v>
      </c>
      <c r="K304" s="69" t="s">
        <v>133</v>
      </c>
      <c r="L304" s="65" t="s">
        <v>118</v>
      </c>
      <c r="M304" s="66" t="s">
        <v>42</v>
      </c>
      <c r="N304" s="96">
        <v>380</v>
      </c>
      <c r="O304" s="101">
        <v>51</v>
      </c>
      <c r="P304" s="201"/>
      <c r="Q304" s="55">
        <f t="shared" si="227"/>
        <v>26.842105263157897</v>
      </c>
      <c r="R304" s="282"/>
      <c r="S304" s="260"/>
      <c r="T304" s="294"/>
      <c r="U304" s="262"/>
      <c r="V304" s="290"/>
      <c r="W304" s="268"/>
      <c r="X304" s="271"/>
    </row>
    <row r="305" spans="1:24" s="4" customFormat="1" ht="34.5" customHeight="1" thickBot="1" x14ac:dyDescent="0.3">
      <c r="A305" s="300"/>
      <c r="B305" s="44" t="str">
        <f t="shared" si="226"/>
        <v>ГБУЗ АО Черноярская РБ</v>
      </c>
      <c r="C305" s="319"/>
      <c r="D305" s="19" t="str">
        <f t="shared" si="222"/>
        <v>ПМСП, не включенная в базовую программу ОМС</v>
      </c>
      <c r="E305" s="290" t="s">
        <v>137</v>
      </c>
      <c r="F305" s="44" t="str">
        <f t="shared" si="193"/>
        <v>амбулаторно</v>
      </c>
      <c r="G305" s="262" t="s">
        <v>161</v>
      </c>
      <c r="H305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5" s="290" t="s">
        <v>267</v>
      </c>
      <c r="J305" s="44" t="str">
        <f t="shared" si="211"/>
        <v>по профилю психиатрия-наркология</v>
      </c>
      <c r="K305" s="68" t="s">
        <v>128</v>
      </c>
      <c r="L305" s="67" t="s">
        <v>3</v>
      </c>
      <c r="M305" s="67" t="s">
        <v>5</v>
      </c>
      <c r="N305" s="98">
        <v>99</v>
      </c>
      <c r="O305" s="98">
        <v>98</v>
      </c>
      <c r="P305" s="201">
        <f t="shared" si="228"/>
        <v>98.98989898989899</v>
      </c>
      <c r="Q305" s="55"/>
      <c r="R305" s="282">
        <f>IFERROR(AVERAGE(P305:P307),"")</f>
        <v>98.98989898989899</v>
      </c>
      <c r="S305" s="259">
        <f t="shared" si="229"/>
        <v>31.239460370994941</v>
      </c>
      <c r="T305" s="294">
        <f>IFERROR((R305*0.7+S305*0.3)*2,S305*2)</f>
        <v>157.32953480845555</v>
      </c>
      <c r="U305" s="262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НЕ выполнено</v>
      </c>
      <c r="V305" s="290"/>
      <c r="W305" s="268"/>
      <c r="X305" s="271"/>
    </row>
    <row r="306" spans="1:24" s="4" customFormat="1" ht="28.5" customHeight="1" thickBot="1" x14ac:dyDescent="0.3">
      <c r="A306" s="300"/>
      <c r="B306" s="44" t="str">
        <f t="shared" si="226"/>
        <v>ГБУЗ АО Черноярская РБ</v>
      </c>
      <c r="C306" s="319"/>
      <c r="D306" s="19" t="str">
        <f t="shared" si="222"/>
        <v>ПМСП, не включенная в базовую программу ОМС</v>
      </c>
      <c r="E306" s="290"/>
      <c r="F306" s="44" t="str">
        <f t="shared" si="193"/>
        <v>амбулаторно</v>
      </c>
      <c r="G306" s="262"/>
      <c r="H306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290"/>
      <c r="J306" s="44" t="str">
        <f t="shared" si="211"/>
        <v>по профилю психиатрия-наркология</v>
      </c>
      <c r="K306" s="69" t="s">
        <v>40</v>
      </c>
      <c r="L306" s="65" t="s">
        <v>118</v>
      </c>
      <c r="M306" s="66" t="s">
        <v>42</v>
      </c>
      <c r="N306" s="96">
        <v>2372</v>
      </c>
      <c r="O306" s="101">
        <v>741</v>
      </c>
      <c r="P306" s="201"/>
      <c r="Q306" s="55">
        <f t="shared" si="227"/>
        <v>62.478920741989882</v>
      </c>
      <c r="R306" s="282"/>
      <c r="S306" s="279"/>
      <c r="T306" s="294"/>
      <c r="U306" s="262"/>
      <c r="V306" s="290"/>
      <c r="W306" s="268"/>
      <c r="X306" s="271"/>
    </row>
    <row r="307" spans="1:24" s="4" customFormat="1" ht="28.5" customHeight="1" thickBot="1" x14ac:dyDescent="0.3">
      <c r="A307" s="300"/>
      <c r="B307" s="44" t="str">
        <f t="shared" si="226"/>
        <v>ГБУЗ АО Черноярская РБ</v>
      </c>
      <c r="C307" s="319"/>
      <c r="D307" s="19" t="str">
        <f t="shared" si="222"/>
        <v>ПМСП, не включенная в базовую программу ОМС</v>
      </c>
      <c r="E307" s="290"/>
      <c r="F307" s="44" t="str">
        <f t="shared" si="193"/>
        <v>амбулаторно</v>
      </c>
      <c r="G307" s="262"/>
      <c r="H30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90"/>
      <c r="J307" s="44" t="str">
        <f t="shared" si="211"/>
        <v>по профилю психиатрия-наркология</v>
      </c>
      <c r="K307" s="69" t="s">
        <v>133</v>
      </c>
      <c r="L307" s="65" t="s">
        <v>118</v>
      </c>
      <c r="M307" s="66" t="s">
        <v>42</v>
      </c>
      <c r="N307" s="96">
        <v>140</v>
      </c>
      <c r="O307" s="101">
        <v>0</v>
      </c>
      <c r="P307" s="201"/>
      <c r="Q307" s="55">
        <f t="shared" si="227"/>
        <v>0</v>
      </c>
      <c r="R307" s="282"/>
      <c r="S307" s="260"/>
      <c r="T307" s="294"/>
      <c r="U307" s="262"/>
      <c r="V307" s="290"/>
      <c r="W307" s="268"/>
      <c r="X307" s="271"/>
    </row>
    <row r="308" spans="1:24" s="4" customFormat="1" ht="34.5" customHeight="1" thickBot="1" x14ac:dyDescent="0.3">
      <c r="A308" s="300"/>
      <c r="B308" s="44" t="str">
        <f t="shared" si="226"/>
        <v>ГБУЗ АО Черноярская РБ</v>
      </c>
      <c r="C308" s="319"/>
      <c r="D308" s="19" t="str">
        <f t="shared" si="222"/>
        <v>ПМСП, не включенная в базовую программу ОМС</v>
      </c>
      <c r="E308" s="275" t="s">
        <v>137</v>
      </c>
      <c r="F308" s="44" t="str">
        <f t="shared" si="193"/>
        <v>амбулаторно</v>
      </c>
      <c r="G308" s="263" t="s">
        <v>39</v>
      </c>
      <c r="H308" s="44" t="str">
        <f t="shared" si="194"/>
        <v>Первичная медико-санитарная помощь, в части диагностики и лечения</v>
      </c>
      <c r="I308" s="275" t="s">
        <v>242</v>
      </c>
      <c r="J308" s="44" t="str">
        <f t="shared" si="211"/>
        <v>Вакцинация</v>
      </c>
      <c r="K308" s="68" t="s">
        <v>128</v>
      </c>
      <c r="L308" s="67" t="s">
        <v>3</v>
      </c>
      <c r="M308" s="67" t="s">
        <v>5</v>
      </c>
      <c r="N308" s="98">
        <v>99</v>
      </c>
      <c r="O308" s="98">
        <v>98</v>
      </c>
      <c r="P308" s="201">
        <f t="shared" si="228"/>
        <v>98.98989898989899</v>
      </c>
      <c r="Q308" s="55"/>
      <c r="R308" s="282">
        <f>IFERROR(AVERAGE(P308:P309),"")</f>
        <v>98.98989898989899</v>
      </c>
      <c r="S308" s="259">
        <f>AVERAGE(Q308:Q309)</f>
        <v>92</v>
      </c>
      <c r="T308" s="294">
        <f>IFERROR((R308*0.7+S308*0.3)*2,S308*2)</f>
        <v>193.78585858585856</v>
      </c>
      <c r="U308" s="262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262"/>
      <c r="W308" s="268"/>
      <c r="X308" s="271"/>
    </row>
    <row r="309" spans="1:24" s="4" customFormat="1" ht="28.5" customHeight="1" thickBot="1" x14ac:dyDescent="0.3">
      <c r="A309" s="300"/>
      <c r="B309" s="44" t="str">
        <f t="shared" si="226"/>
        <v>ГБУЗ АО Черноярская РБ</v>
      </c>
      <c r="C309" s="318"/>
      <c r="D309" s="19" t="str">
        <f t="shared" si="222"/>
        <v>ПМСП, не включенная в базовую программу ОМС</v>
      </c>
      <c r="E309" s="277"/>
      <c r="F309" s="44" t="str">
        <f t="shared" si="193"/>
        <v>амбулаторно</v>
      </c>
      <c r="G309" s="264"/>
      <c r="H309" s="44" t="str">
        <f t="shared" si="194"/>
        <v>Первичная медико-санитарная помощь, в части диагностики и лечения</v>
      </c>
      <c r="I309" s="277"/>
      <c r="J309" s="44" t="str">
        <f t="shared" si="211"/>
        <v>Вакцинация</v>
      </c>
      <c r="K309" s="69" t="s">
        <v>40</v>
      </c>
      <c r="L309" s="65" t="s">
        <v>118</v>
      </c>
      <c r="M309" s="66" t="s">
        <v>42</v>
      </c>
      <c r="N309" s="96">
        <v>50</v>
      </c>
      <c r="O309" s="96">
        <v>23</v>
      </c>
      <c r="P309" s="201"/>
      <c r="Q309" s="55">
        <f t="shared" si="227"/>
        <v>92</v>
      </c>
      <c r="R309" s="282"/>
      <c r="S309" s="260"/>
      <c r="T309" s="294"/>
      <c r="U309" s="262"/>
      <c r="V309" s="262"/>
      <c r="W309" s="268"/>
      <c r="X309" s="271"/>
    </row>
    <row r="310" spans="1:24" s="4" customFormat="1" ht="36.75" customHeight="1" thickBot="1" x14ac:dyDescent="0.3">
      <c r="A310" s="300"/>
      <c r="B310" s="44" t="str">
        <f t="shared" si="226"/>
        <v>ГБУЗ АО Черноярская РБ</v>
      </c>
      <c r="C310" s="317" t="s">
        <v>136</v>
      </c>
      <c r="D310" s="19" t="str">
        <f t="shared" si="222"/>
        <v>Медицинская помощь в экстренной форме незастрахованным гражданам в системе обязательного медицинского страхования</v>
      </c>
      <c r="E310" s="262" t="s">
        <v>50</v>
      </c>
      <c r="F310" s="44" t="str">
        <f t="shared" si="193"/>
        <v>Вне медицинской организации</v>
      </c>
      <c r="G310" s="263" t="s">
        <v>136</v>
      </c>
      <c r="H310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0" s="263" t="s">
        <v>143</v>
      </c>
      <c r="J310" s="44" t="str">
        <f t="shared" si="211"/>
        <v xml:space="preserve">Не применяется </v>
      </c>
      <c r="K310" s="67" t="s">
        <v>128</v>
      </c>
      <c r="L310" s="67" t="s">
        <v>3</v>
      </c>
      <c r="M310" s="67" t="s">
        <v>5</v>
      </c>
      <c r="N310" s="98">
        <v>99</v>
      </c>
      <c r="O310" s="98">
        <v>99</v>
      </c>
      <c r="P310" s="201">
        <f t="shared" si="228"/>
        <v>100</v>
      </c>
      <c r="Q310" s="55"/>
      <c r="R310" s="265">
        <f>IFERROR(AVERAGE(P310:P312),"")</f>
        <v>100</v>
      </c>
      <c r="S310" s="259">
        <f t="shared" si="229"/>
        <v>98.677350427350433</v>
      </c>
      <c r="T310" s="280">
        <f>IFERROR((R310*0.7+S310*0.3)*2,S310*2)</f>
        <v>199.20641025641027</v>
      </c>
      <c r="U310" s="263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выполнено</v>
      </c>
      <c r="V310" s="263"/>
      <c r="W310" s="268"/>
      <c r="X310" s="271"/>
    </row>
    <row r="311" spans="1:24" s="4" customFormat="1" ht="42.75" customHeight="1" thickBot="1" x14ac:dyDescent="0.3">
      <c r="A311" s="300"/>
      <c r="B311" s="44" t="str">
        <f t="shared" si="226"/>
        <v>ГБУЗ АО Черноярская РБ</v>
      </c>
      <c r="C311" s="319"/>
      <c r="D311" s="19" t="str">
        <f t="shared" si="222"/>
        <v>Медицинская помощь в экстренной форме незастрахованным гражданам в системе обязательного медицинского страхования</v>
      </c>
      <c r="E311" s="262"/>
      <c r="F311" s="44" t="str">
        <f t="shared" si="193"/>
        <v>Вне медицинской организации</v>
      </c>
      <c r="G311" s="303"/>
      <c r="H31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1" s="303"/>
      <c r="J311" s="44" t="str">
        <f t="shared" si="211"/>
        <v xml:space="preserve">Не применяется </v>
      </c>
      <c r="K311" s="69" t="s">
        <v>146</v>
      </c>
      <c r="L311" s="70" t="s">
        <v>41</v>
      </c>
      <c r="M311" s="66" t="s">
        <v>42</v>
      </c>
      <c r="N311" s="94">
        <v>351</v>
      </c>
      <c r="O311" s="101">
        <v>177</v>
      </c>
      <c r="P311" s="201"/>
      <c r="Q311" s="55">
        <f t="shared" si="227"/>
        <v>100.85470085470085</v>
      </c>
      <c r="R311" s="278"/>
      <c r="S311" s="279"/>
      <c r="T311" s="281"/>
      <c r="U311" s="303"/>
      <c r="V311" s="303"/>
      <c r="W311" s="268"/>
      <c r="X311" s="271"/>
    </row>
    <row r="312" spans="1:24" s="4" customFormat="1" ht="40.5" customHeight="1" thickBot="1" x14ac:dyDescent="0.3">
      <c r="A312" s="300"/>
      <c r="B312" s="44" t="str">
        <f t="shared" si="226"/>
        <v>ГБУЗ АО Черноярская РБ</v>
      </c>
      <c r="C312" s="318"/>
      <c r="D312" s="19" t="str">
        <f t="shared" si="222"/>
        <v>Медицинская помощь в экстренной форме незастрахованным гражданам в системе обязательного медицинского страхования</v>
      </c>
      <c r="E312" s="117" t="s">
        <v>137</v>
      </c>
      <c r="F312" s="44" t="str">
        <f t="shared" si="193"/>
        <v>амбулаторно</v>
      </c>
      <c r="G312" s="264"/>
      <c r="H312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2" s="264"/>
      <c r="J312" s="44" t="str">
        <f t="shared" si="211"/>
        <v xml:space="preserve">Не применяется </v>
      </c>
      <c r="K312" s="64" t="s">
        <v>40</v>
      </c>
      <c r="L312" s="65" t="s">
        <v>118</v>
      </c>
      <c r="M312" s="66" t="s">
        <v>42</v>
      </c>
      <c r="N312" s="101">
        <v>1600</v>
      </c>
      <c r="O312" s="101">
        <v>772</v>
      </c>
      <c r="P312" s="201"/>
      <c r="Q312" s="55">
        <f t="shared" si="227"/>
        <v>96.5</v>
      </c>
      <c r="R312" s="266"/>
      <c r="S312" s="260"/>
      <c r="T312" s="305"/>
      <c r="U312" s="264"/>
      <c r="V312" s="264"/>
      <c r="W312" s="268"/>
      <c r="X312" s="271"/>
    </row>
    <row r="313" spans="1:24" s="4" customFormat="1" ht="35.25" customHeight="1" thickBot="1" x14ac:dyDescent="0.3">
      <c r="A313" s="300"/>
      <c r="B313" s="44" t="str">
        <f t="shared" si="226"/>
        <v>ГБУЗ АО Черноярская РБ</v>
      </c>
      <c r="C313" s="289" t="s">
        <v>188</v>
      </c>
      <c r="D313" s="19" t="str">
        <f t="shared" si="222"/>
        <v>Медицинское освидетельствование на состояние опьянения (алкогольного, наркотического или иного токсического)</v>
      </c>
      <c r="E313" s="290" t="s">
        <v>47</v>
      </c>
      <c r="F313" s="44" t="str">
        <f t="shared" si="193"/>
        <v>Не предусмотрено</v>
      </c>
      <c r="G313" s="290" t="s">
        <v>47</v>
      </c>
      <c r="H313" s="44" t="str">
        <f t="shared" si="194"/>
        <v>Не предусмотрено</v>
      </c>
      <c r="I313" s="290" t="s">
        <v>47</v>
      </c>
      <c r="J313" s="44" t="str">
        <f t="shared" si="211"/>
        <v>Не предусмотрено</v>
      </c>
      <c r="K313" s="80" t="s">
        <v>57</v>
      </c>
      <c r="L313" s="67" t="s">
        <v>57</v>
      </c>
      <c r="M313" s="68"/>
      <c r="N313" s="98"/>
      <c r="O313" s="98"/>
      <c r="P313" s="201" t="str">
        <f t="shared" si="228"/>
        <v/>
      </c>
      <c r="Q313" s="55"/>
      <c r="R313" s="282" t="str">
        <f>IFERROR(AVERAGE(P313:P314),"")</f>
        <v/>
      </c>
      <c r="S313" s="259">
        <f>AVERAGE(Q313:Q314)</f>
        <v>82.35294117647058</v>
      </c>
      <c r="T313" s="294">
        <f>IFERROR((R313*0.7+S313*0.3)*2,S313*2)</f>
        <v>164.70588235294116</v>
      </c>
      <c r="U313" s="262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НЕ выполнено</v>
      </c>
      <c r="V313" s="262"/>
      <c r="W313" s="268"/>
      <c r="X313" s="271"/>
    </row>
    <row r="314" spans="1:24" s="4" customFormat="1" ht="37.5" customHeight="1" thickBot="1" x14ac:dyDescent="0.3">
      <c r="A314" s="300"/>
      <c r="B314" s="44" t="str">
        <f t="shared" si="226"/>
        <v>ГБУЗ АО Черноярская РБ</v>
      </c>
      <c r="C314" s="289"/>
      <c r="D314" s="19" t="str">
        <f t="shared" si="222"/>
        <v>Медицинское освидетельствование на состояние опьянения (алкогольного, наркотического или иного токсического)</v>
      </c>
      <c r="E314" s="290"/>
      <c r="F314" s="44" t="str">
        <f t="shared" ref="F314:F324" si="230">IF(E314="",F313,E314)</f>
        <v>Не предусмотрено</v>
      </c>
      <c r="G314" s="290"/>
      <c r="H314" s="44" t="str">
        <f t="shared" ref="H314:H324" si="231">IF(G314="",H313,G314)</f>
        <v>Не предусмотрено</v>
      </c>
      <c r="I314" s="290"/>
      <c r="J314" s="44" t="str">
        <f t="shared" si="211"/>
        <v>Не предусмотрено</v>
      </c>
      <c r="K314" s="69" t="s">
        <v>189</v>
      </c>
      <c r="L314" s="70" t="s">
        <v>58</v>
      </c>
      <c r="M314" s="66" t="s">
        <v>42</v>
      </c>
      <c r="N314" s="96">
        <v>170</v>
      </c>
      <c r="O314" s="96">
        <v>70</v>
      </c>
      <c r="P314" s="201"/>
      <c r="Q314" s="55">
        <f t="shared" si="227"/>
        <v>82.35294117647058</v>
      </c>
      <c r="R314" s="282"/>
      <c r="S314" s="260"/>
      <c r="T314" s="294"/>
      <c r="U314" s="262"/>
      <c r="V314" s="262"/>
      <c r="W314" s="268"/>
      <c r="X314" s="271"/>
    </row>
    <row r="315" spans="1:24" s="4" customFormat="1" ht="40.5" customHeight="1" thickBot="1" x14ac:dyDescent="0.3">
      <c r="A315" s="300"/>
      <c r="B315" s="44" t="str">
        <f t="shared" si="226"/>
        <v>ГБУЗ АО Черноярская РБ</v>
      </c>
      <c r="C315" s="284" t="s">
        <v>71</v>
      </c>
      <c r="D315" s="19" t="str">
        <f t="shared" si="222"/>
        <v>Паллиативная медицинская помощь</v>
      </c>
      <c r="E315" s="262" t="s">
        <v>138</v>
      </c>
      <c r="F315" s="44" t="str">
        <f t="shared" si="230"/>
        <v>стационар</v>
      </c>
      <c r="G315" s="263" t="s">
        <v>43</v>
      </c>
      <c r="H315" s="44" t="str">
        <f t="shared" si="231"/>
        <v>паллиативная медицинская помощь</v>
      </c>
      <c r="I315" s="262" t="s">
        <v>143</v>
      </c>
      <c r="J315" s="44" t="str">
        <f t="shared" si="211"/>
        <v xml:space="preserve">Не применяется </v>
      </c>
      <c r="K315" s="67" t="s">
        <v>128</v>
      </c>
      <c r="L315" s="67" t="s">
        <v>3</v>
      </c>
      <c r="M315" s="67" t="s">
        <v>5</v>
      </c>
      <c r="N315" s="98">
        <v>99</v>
      </c>
      <c r="O315" s="98">
        <v>98</v>
      </c>
      <c r="P315" s="201">
        <f t="shared" si="228"/>
        <v>98.98989898989899</v>
      </c>
      <c r="Q315" s="55"/>
      <c r="R315" s="282">
        <f>IFERROR(AVERAGE(P315:P316),"")</f>
        <v>98.98989898989899</v>
      </c>
      <c r="S315" s="309">
        <f>AVERAGE(Q315:Q316)</f>
        <v>93.181818181818173</v>
      </c>
      <c r="T315" s="294">
        <f>IFERROR((R315*0.7+S315*0.3)*2,S315*2)</f>
        <v>194.49494949494948</v>
      </c>
      <c r="U315" s="262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выполнено</v>
      </c>
      <c r="V315" s="262"/>
      <c r="W315" s="268"/>
      <c r="X315" s="271"/>
    </row>
    <row r="316" spans="1:24" s="4" customFormat="1" ht="35.25" customHeight="1" thickBot="1" x14ac:dyDescent="0.3">
      <c r="A316" s="300"/>
      <c r="B316" s="44" t="str">
        <f t="shared" si="226"/>
        <v>ГБУЗ АО Черноярская РБ</v>
      </c>
      <c r="C316" s="306"/>
      <c r="D316" s="19" t="str">
        <f t="shared" si="222"/>
        <v>Паллиативная медицинская помощь</v>
      </c>
      <c r="E316" s="262"/>
      <c r="F316" s="44" t="str">
        <f t="shared" si="230"/>
        <v>стационар</v>
      </c>
      <c r="G316" s="303"/>
      <c r="H316" s="44" t="str">
        <f t="shared" si="231"/>
        <v>паллиативная медицинская помощь</v>
      </c>
      <c r="I316" s="262"/>
      <c r="J316" s="44" t="str">
        <f t="shared" si="211"/>
        <v xml:space="preserve">Не применяется </v>
      </c>
      <c r="K316" s="64" t="s">
        <v>134</v>
      </c>
      <c r="L316" s="65" t="s">
        <v>135</v>
      </c>
      <c r="M316" s="66" t="s">
        <v>42</v>
      </c>
      <c r="N316" s="95">
        <v>1848</v>
      </c>
      <c r="O316" s="101">
        <v>861</v>
      </c>
      <c r="P316" s="201"/>
      <c r="Q316" s="256">
        <f t="shared" si="227"/>
        <v>93.181818181818173</v>
      </c>
      <c r="R316" s="282"/>
      <c r="S316" s="310"/>
      <c r="T316" s="294"/>
      <c r="U316" s="262"/>
      <c r="V316" s="262"/>
      <c r="W316" s="268"/>
      <c r="X316" s="271"/>
    </row>
    <row r="317" spans="1:24" s="4" customFormat="1" ht="28.5" customHeight="1" thickBot="1" x14ac:dyDescent="0.3">
      <c r="A317" s="300"/>
      <c r="B317" s="44" t="str">
        <f t="shared" si="226"/>
        <v>ГБУЗ АО Черноярская РБ</v>
      </c>
      <c r="C317" s="306"/>
      <c r="D317" s="19" t="str">
        <f t="shared" si="222"/>
        <v>Паллиативная медицинская помощь</v>
      </c>
      <c r="E317" s="263" t="s">
        <v>244</v>
      </c>
      <c r="F317" s="44" t="str">
        <f t="shared" si="230"/>
        <v xml:space="preserve">амбулаторно на дому  </v>
      </c>
      <c r="G317" s="303"/>
      <c r="H317" s="44" t="str">
        <f t="shared" si="231"/>
        <v>паллиативная медицинская помощь</v>
      </c>
      <c r="I317" s="262" t="s">
        <v>143</v>
      </c>
      <c r="J317" s="44" t="str">
        <f t="shared" si="211"/>
        <v xml:space="preserve">Не применяется </v>
      </c>
      <c r="K317" s="68" t="s">
        <v>128</v>
      </c>
      <c r="L317" s="67" t="s">
        <v>3</v>
      </c>
      <c r="M317" s="67" t="s">
        <v>5</v>
      </c>
      <c r="N317" s="98">
        <v>99</v>
      </c>
      <c r="O317" s="98">
        <v>98</v>
      </c>
      <c r="P317" s="201">
        <f t="shared" si="228"/>
        <v>98.98989898989899</v>
      </c>
      <c r="Q317" s="55"/>
      <c r="R317" s="282">
        <f>IFERROR(AVERAGE(P317:P318),"")</f>
        <v>98.98989898989899</v>
      </c>
      <c r="S317" s="309">
        <f>AVERAGE(Q317:Q318)</f>
        <v>2.9629629629629632</v>
      </c>
      <c r="T317" s="294">
        <f t="shared" ref="T317" si="232">IFERROR((R317*0.7+S317*0.3)*2,S317*2)</f>
        <v>140.36363636363635</v>
      </c>
      <c r="U317" s="262" t="str">
        <f t="shared" ref="U317" si="233"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НЕ выполнено</v>
      </c>
      <c r="V317" s="262"/>
      <c r="W317" s="268"/>
      <c r="X317" s="271"/>
    </row>
    <row r="318" spans="1:24" s="4" customFormat="1" ht="40.5" customHeight="1" thickBot="1" x14ac:dyDescent="0.3">
      <c r="A318" s="300"/>
      <c r="B318" s="44" t="str">
        <f t="shared" si="226"/>
        <v>ГБУЗ АО Черноярская РБ</v>
      </c>
      <c r="C318" s="306"/>
      <c r="D318" s="19" t="str">
        <f t="shared" si="222"/>
        <v>Паллиативная медицинская помощь</v>
      </c>
      <c r="E318" s="264"/>
      <c r="F318" s="44" t="str">
        <f t="shared" si="230"/>
        <v xml:space="preserve">амбулаторно на дому  </v>
      </c>
      <c r="G318" s="303"/>
      <c r="H318" s="44" t="str">
        <f t="shared" si="231"/>
        <v>паллиативная медицинская помощь</v>
      </c>
      <c r="I318" s="262"/>
      <c r="J318" s="44" t="str">
        <f t="shared" si="211"/>
        <v xml:space="preserve">Не применяется </v>
      </c>
      <c r="K318" s="69" t="s">
        <v>40</v>
      </c>
      <c r="L318" s="65" t="s">
        <v>118</v>
      </c>
      <c r="M318" s="66" t="s">
        <v>42</v>
      </c>
      <c r="N318" s="96">
        <v>270</v>
      </c>
      <c r="O318" s="101">
        <v>4</v>
      </c>
      <c r="P318" s="201"/>
      <c r="Q318" s="256">
        <f t="shared" si="227"/>
        <v>2.9629629629629632</v>
      </c>
      <c r="R318" s="282"/>
      <c r="S318" s="310"/>
      <c r="T318" s="294"/>
      <c r="U318" s="262"/>
      <c r="V318" s="262"/>
      <c r="W318" s="268"/>
      <c r="X318" s="271"/>
    </row>
    <row r="319" spans="1:24" s="4" customFormat="1" ht="28.5" customHeight="1" thickBot="1" x14ac:dyDescent="0.3">
      <c r="A319" s="300"/>
      <c r="B319" s="44" t="str">
        <f t="shared" si="226"/>
        <v>ГБУЗ АО Черноярская РБ</v>
      </c>
      <c r="C319" s="306"/>
      <c r="D319" s="19" t="str">
        <f t="shared" si="222"/>
        <v>Паллиативная медицинская помощь</v>
      </c>
      <c r="E319" s="263" t="s">
        <v>243</v>
      </c>
      <c r="F319" s="44" t="str">
        <f t="shared" si="230"/>
        <v>амбулаторно на дому выездными патронажными бригадами</v>
      </c>
      <c r="G319" s="303"/>
      <c r="H319" s="44" t="str">
        <f t="shared" si="231"/>
        <v>паллиативная медицинская помощь</v>
      </c>
      <c r="I319" s="262" t="s">
        <v>143</v>
      </c>
      <c r="J319" s="44" t="str">
        <f t="shared" si="211"/>
        <v xml:space="preserve">Не применяется </v>
      </c>
      <c r="K319" s="68" t="s">
        <v>128</v>
      </c>
      <c r="L319" s="67" t="s">
        <v>3</v>
      </c>
      <c r="M319" s="67" t="s">
        <v>5</v>
      </c>
      <c r="N319" s="98">
        <v>99</v>
      </c>
      <c r="O319" s="98">
        <v>98</v>
      </c>
      <c r="P319" s="201">
        <f t="shared" si="228"/>
        <v>98.98989898989899</v>
      </c>
      <c r="Q319" s="55"/>
      <c r="R319" s="282">
        <f t="shared" ref="R319" si="234">IFERROR(AVERAGE(P319:P320),"")</f>
        <v>98.98989898989899</v>
      </c>
      <c r="S319" s="309">
        <f>AVERAGE(Q319:Q320)</f>
        <v>5.0359712230215825</v>
      </c>
      <c r="T319" s="294">
        <f t="shared" ref="T319" si="235">IFERROR((R319*0.7+S319*0.3)*2,S319*2)</f>
        <v>141.60744131967152</v>
      </c>
      <c r="U319" s="262" t="str">
        <f t="shared" ref="U319" si="236"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НЕ выполнено</v>
      </c>
      <c r="V319" s="262"/>
      <c r="W319" s="268"/>
      <c r="X319" s="271"/>
    </row>
    <row r="320" spans="1:24" s="4" customFormat="1" ht="28.5" customHeight="1" thickBot="1" x14ac:dyDescent="0.3">
      <c r="A320" s="300"/>
      <c r="B320" s="44" t="str">
        <f t="shared" si="226"/>
        <v>ГБУЗ АО Черноярская РБ</v>
      </c>
      <c r="C320" s="306"/>
      <c r="D320" s="19" t="str">
        <f t="shared" si="222"/>
        <v>Паллиативная медицинская помощь</v>
      </c>
      <c r="E320" s="303"/>
      <c r="F320" s="44" t="str">
        <f t="shared" si="230"/>
        <v>амбулаторно на дому выездными патронажными бригадами</v>
      </c>
      <c r="G320" s="303"/>
      <c r="H320" s="44" t="str">
        <f t="shared" si="231"/>
        <v>паллиативная медицинская помощь</v>
      </c>
      <c r="I320" s="262"/>
      <c r="J320" s="44" t="str">
        <f t="shared" si="211"/>
        <v xml:space="preserve">Не применяется </v>
      </c>
      <c r="K320" s="69" t="s">
        <v>40</v>
      </c>
      <c r="L320" s="65" t="s">
        <v>118</v>
      </c>
      <c r="M320" s="66" t="s">
        <v>42</v>
      </c>
      <c r="N320" s="96">
        <v>278</v>
      </c>
      <c r="O320" s="101">
        <v>7</v>
      </c>
      <c r="P320" s="201"/>
      <c r="Q320" s="256">
        <f t="shared" si="227"/>
        <v>5.0359712230215825</v>
      </c>
      <c r="R320" s="282"/>
      <c r="S320" s="310"/>
      <c r="T320" s="294"/>
      <c r="U320" s="262"/>
      <c r="V320" s="262"/>
      <c r="W320" s="268"/>
      <c r="X320" s="271"/>
    </row>
    <row r="321" spans="1:417" s="4" customFormat="1" ht="28.5" customHeight="1" thickBot="1" x14ac:dyDescent="0.3">
      <c r="A321" s="300"/>
      <c r="B321" s="44" t="str">
        <f t="shared" si="226"/>
        <v>ГБУЗ АО Черноярская РБ</v>
      </c>
      <c r="C321" s="284" t="s">
        <v>226</v>
      </c>
      <c r="D321" s="19" t="str">
        <f t="shared" si="2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1" s="263" t="s">
        <v>277</v>
      </c>
      <c r="F321" s="44" t="str">
        <f t="shared" si="230"/>
        <v>заключение договоров</v>
      </c>
      <c r="G321" s="263" t="s">
        <v>279</v>
      </c>
      <c r="H321" s="44" t="str">
        <f t="shared" si="2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1" s="263" t="s">
        <v>278</v>
      </c>
      <c r="J321" s="44" t="str">
        <f t="shared" si="21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1" s="71" t="s">
        <v>227</v>
      </c>
      <c r="L321" s="70" t="s">
        <v>3</v>
      </c>
      <c r="M321" s="68" t="s">
        <v>5</v>
      </c>
      <c r="N321" s="98">
        <v>100</v>
      </c>
      <c r="O321" s="98">
        <v>100</v>
      </c>
      <c r="P321" s="201">
        <f t="shared" si="228"/>
        <v>100</v>
      </c>
      <c r="Q321" s="55"/>
      <c r="R321" s="282">
        <f t="shared" ref="R321" si="237">IFERROR(AVERAGE(P321:P322),"")</f>
        <v>100</v>
      </c>
      <c r="S321" s="259">
        <f>AVERAGE(Q321:Q322)</f>
        <v>100</v>
      </c>
      <c r="T321" s="294">
        <f t="shared" ref="T321" si="238">IFERROR((R321*0.7+S321*0.3)*2,S321*2)</f>
        <v>200</v>
      </c>
      <c r="U321" s="262" t="str">
        <f t="shared" ref="U321" si="239"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63"/>
      <c r="W321" s="268"/>
      <c r="X321" s="271"/>
    </row>
    <row r="322" spans="1:417" s="4" customFormat="1" ht="28.5" customHeight="1" thickBot="1" x14ac:dyDescent="0.3">
      <c r="A322" s="300"/>
      <c r="B322" s="44" t="str">
        <f t="shared" si="226"/>
        <v>ГБУЗ АО Черноярская РБ</v>
      </c>
      <c r="C322" s="285"/>
      <c r="D322" s="19" t="str">
        <f t="shared" si="2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2" s="264"/>
      <c r="F322" s="44" t="str">
        <f t="shared" si="230"/>
        <v>заключение договоров</v>
      </c>
      <c r="G322" s="264"/>
      <c r="H322" s="44" t="str">
        <f t="shared" si="2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2" s="303"/>
      <c r="J322" s="44" t="str">
        <f t="shared" si="21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2" s="72" t="s">
        <v>234</v>
      </c>
      <c r="L322" s="70" t="s">
        <v>228</v>
      </c>
      <c r="M322" s="66" t="s">
        <v>42</v>
      </c>
      <c r="N322" s="97">
        <v>13.99</v>
      </c>
      <c r="O322" s="97">
        <v>13.99</v>
      </c>
      <c r="P322" s="201"/>
      <c r="Q322" s="55">
        <f t="shared" ref="Q322" si="240">IF(AND(N322&lt;&gt;0,M322="объем"),(O322/N322*100),"")</f>
        <v>100</v>
      </c>
      <c r="R322" s="282"/>
      <c r="S322" s="260"/>
      <c r="T322" s="294"/>
      <c r="U322" s="262"/>
      <c r="V322" s="264"/>
      <c r="W322" s="268"/>
      <c r="X322" s="271"/>
    </row>
    <row r="323" spans="1:417" s="4" customFormat="1" ht="28.5" customHeight="1" thickBot="1" x14ac:dyDescent="0.3">
      <c r="A323" s="300"/>
      <c r="B323" s="44" t="str">
        <f t="shared" si="226"/>
        <v>ГБУЗ АО Черноярская РБ</v>
      </c>
      <c r="C323" s="284" t="s">
        <v>300</v>
      </c>
      <c r="D323" s="19" t="str">
        <f t="shared" si="2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3" s="263" t="s">
        <v>137</v>
      </c>
      <c r="F323" s="44" t="str">
        <f t="shared" si="230"/>
        <v>амбулаторно</v>
      </c>
      <c r="G323" s="275" t="s">
        <v>300</v>
      </c>
      <c r="H323" s="44" t="str">
        <f t="shared" si="231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3" s="263" t="s">
        <v>47</v>
      </c>
      <c r="J323" s="44" t="str">
        <f t="shared" si="211"/>
        <v>Не предусмотрено</v>
      </c>
      <c r="K323" s="82" t="s">
        <v>296</v>
      </c>
      <c r="L323" s="70" t="s">
        <v>3</v>
      </c>
      <c r="M323" s="68" t="s">
        <v>5</v>
      </c>
      <c r="N323" s="98">
        <v>99</v>
      </c>
      <c r="O323" s="98">
        <v>98</v>
      </c>
      <c r="P323" s="201">
        <f t="shared" si="228"/>
        <v>98.98989898989899</v>
      </c>
      <c r="Q323" s="55"/>
      <c r="R323" s="282">
        <f t="shared" ref="R323" si="241">IFERROR(AVERAGE(P323:P324),"")</f>
        <v>98.98989898989899</v>
      </c>
      <c r="S323" s="259">
        <f>AVERAGE(Q323:Q324)</f>
        <v>98.709677419354819</v>
      </c>
      <c r="T323" s="294">
        <f t="shared" ref="T323" si="242">IFERROR((R323*0.7+S323*0.3)*2,S323*2)</f>
        <v>197.81166503747147</v>
      </c>
      <c r="U323" s="262" t="str">
        <f t="shared" ref="U323" si="243"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63"/>
      <c r="W323" s="268"/>
      <c r="X323" s="271"/>
    </row>
    <row r="324" spans="1:417" s="4" customFormat="1" ht="39" customHeight="1" thickBot="1" x14ac:dyDescent="0.3">
      <c r="A324" s="301"/>
      <c r="B324" s="44" t="str">
        <f t="shared" si="226"/>
        <v>ГБУЗ АО Черноярская РБ</v>
      </c>
      <c r="C324" s="285"/>
      <c r="D324" s="19" t="str">
        <f t="shared" si="2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4" s="264"/>
      <c r="F324" s="44" t="str">
        <f t="shared" si="230"/>
        <v>амбулаторно</v>
      </c>
      <c r="G324" s="277"/>
      <c r="H324" s="44" t="str">
        <f t="shared" si="231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4" s="264"/>
      <c r="J324" s="44" t="str">
        <f t="shared" si="211"/>
        <v>Не предусмотрено</v>
      </c>
      <c r="K324" s="64" t="s">
        <v>40</v>
      </c>
      <c r="L324" s="70" t="s">
        <v>118</v>
      </c>
      <c r="M324" s="66" t="s">
        <v>42</v>
      </c>
      <c r="N324" s="97">
        <v>310</v>
      </c>
      <c r="O324" s="97">
        <v>153</v>
      </c>
      <c r="P324" s="201"/>
      <c r="Q324" s="55">
        <f>IF(AND(N324&lt;&gt;0,M324="объем"),(O324/N324*100)/$Y$2*12,"")</f>
        <v>98.709677419354819</v>
      </c>
      <c r="R324" s="282"/>
      <c r="S324" s="260"/>
      <c r="T324" s="294"/>
      <c r="U324" s="262"/>
      <c r="V324" s="264"/>
      <c r="W324" s="269"/>
      <c r="X324" s="272"/>
    </row>
    <row r="325" spans="1:417" s="4" customFormat="1" ht="28.5" customHeight="1" thickBot="1" x14ac:dyDescent="0.3">
      <c r="A325" s="295" t="s">
        <v>6</v>
      </c>
      <c r="B325" s="44" t="str">
        <f t="shared" si="226"/>
        <v>ГБУЗ АО АМОКБ</v>
      </c>
      <c r="C325" s="284" t="s">
        <v>119</v>
      </c>
      <c r="D325" s="19" t="str">
        <f>IF(C325="",D324,C325)</f>
        <v>ПМСП, не включенная в базовую программу ОМС</v>
      </c>
      <c r="E325" s="263" t="s">
        <v>137</v>
      </c>
      <c r="F325" s="44" t="str">
        <f>IF(E325="",F324,E325)</f>
        <v>амбулаторно</v>
      </c>
      <c r="G325" s="263" t="s">
        <v>39</v>
      </c>
      <c r="H325" s="44" t="str">
        <f>IF(G325="",H324,G325)</f>
        <v>Первичная медико-санитарная помощь, в части диагностики и лечения</v>
      </c>
      <c r="I325" s="262" t="s">
        <v>67</v>
      </c>
      <c r="J325" s="44" t="str">
        <f t="shared" ref="J325:J326" si="244">IF(I325="",J324,I325)</f>
        <v>профпатология</v>
      </c>
      <c r="K325" s="68" t="s">
        <v>128</v>
      </c>
      <c r="L325" s="68" t="s">
        <v>3</v>
      </c>
      <c r="M325" s="68" t="s">
        <v>5</v>
      </c>
      <c r="N325" s="98">
        <v>99</v>
      </c>
      <c r="O325" s="98">
        <v>99</v>
      </c>
      <c r="P325" s="201">
        <f t="shared" ref="P325:P327" si="245">IF(AND(N325&lt;&gt;0,M325="Кач."),O325/N325*100,"")</f>
        <v>100</v>
      </c>
      <c r="Q325" s="55"/>
      <c r="R325" s="282">
        <f t="shared" ref="R325:R329" si="246">IFERROR(AVERAGE(P325:P326),"")</f>
        <v>100</v>
      </c>
      <c r="S325" s="261">
        <f t="shared" ref="S325:S331" si="247">AVERAGE(Q325:Q326)</f>
        <v>95.25</v>
      </c>
      <c r="T325" s="294">
        <f t="shared" ref="T325:T331" si="248">IFERROR((R325*0.7+S325*0.3)*2,S325*2)</f>
        <v>197.15</v>
      </c>
      <c r="U325" s="262" t="str">
        <f t="shared" ref="U325:U329" si="249"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290"/>
      <c r="W325" s="267">
        <f>ROUND(AVERAGE(T325:T354),0)</f>
        <v>186</v>
      </c>
      <c r="X325" s="270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</row>
    <row r="326" spans="1:417" s="4" customFormat="1" ht="28.5" customHeight="1" thickBot="1" x14ac:dyDescent="0.3">
      <c r="A326" s="296"/>
      <c r="B326" s="44" t="str">
        <f t="shared" si="226"/>
        <v>ГБУЗ АО АМОКБ</v>
      </c>
      <c r="C326" s="306"/>
      <c r="D326" s="19" t="str">
        <f t="shared" ref="D326:D352" si="250">IF(C326="",D325,C326)</f>
        <v>ПМСП, не включенная в базовую программу ОМС</v>
      </c>
      <c r="E326" s="303"/>
      <c r="F326" s="44" t="str">
        <f t="shared" ref="F326:F350" si="251">IF(E326="",F325,E326)</f>
        <v>амбулаторно</v>
      </c>
      <c r="G326" s="303"/>
      <c r="H326" s="44" t="str">
        <f t="shared" ref="H326:H336" si="252">IF(G326="",H325,G326)</f>
        <v>Первичная медико-санитарная помощь, в части диагностики и лечения</v>
      </c>
      <c r="I326" s="262"/>
      <c r="J326" s="44" t="str">
        <f t="shared" si="244"/>
        <v>профпатология</v>
      </c>
      <c r="K326" s="69" t="s">
        <v>40</v>
      </c>
      <c r="L326" s="70" t="s">
        <v>118</v>
      </c>
      <c r="M326" s="76" t="s">
        <v>42</v>
      </c>
      <c r="N326" s="94">
        <v>3200</v>
      </c>
      <c r="O326" s="162">
        <v>1524</v>
      </c>
      <c r="P326" s="201"/>
      <c r="Q326" s="55">
        <f t="shared" ref="Q326" si="253">IF(AND(N326&lt;&gt;0,M326="объем"),(O326/N326*100)/$Y$2*12,"")</f>
        <v>95.25</v>
      </c>
      <c r="R326" s="282"/>
      <c r="S326" s="261"/>
      <c r="T326" s="294"/>
      <c r="U326" s="262"/>
      <c r="V326" s="290"/>
      <c r="W326" s="268"/>
      <c r="X326" s="271"/>
    </row>
    <row r="327" spans="1:417" s="4" customFormat="1" ht="28.5" customHeight="1" thickBot="1" x14ac:dyDescent="0.3">
      <c r="A327" s="296"/>
      <c r="B327" s="44" t="str">
        <f t="shared" si="226"/>
        <v>ГБУЗ АО АМОКБ</v>
      </c>
      <c r="C327" s="306"/>
      <c r="D327" s="19" t="str">
        <f t="shared" si="250"/>
        <v>ПМСП, не включенная в базовую программу ОМС</v>
      </c>
      <c r="E327" s="303"/>
      <c r="F327" s="44" t="str">
        <f t="shared" si="251"/>
        <v>амбулаторно</v>
      </c>
      <c r="G327" s="303"/>
      <c r="H327" s="44" t="str">
        <f t="shared" si="252"/>
        <v>Первичная медико-санитарная помощь, в части диагностики и лечения</v>
      </c>
      <c r="I327" s="263" t="s">
        <v>65</v>
      </c>
      <c r="J327" s="44" t="s">
        <v>65</v>
      </c>
      <c r="K327" s="68" t="s">
        <v>128</v>
      </c>
      <c r="L327" s="70" t="s">
        <v>3</v>
      </c>
      <c r="M327" s="68" t="s">
        <v>5</v>
      </c>
      <c r="N327" s="190">
        <v>99</v>
      </c>
      <c r="O327" s="98">
        <v>99</v>
      </c>
      <c r="P327" s="201">
        <f t="shared" si="245"/>
        <v>100</v>
      </c>
      <c r="Q327" s="214"/>
      <c r="R327" s="282">
        <f t="shared" si="246"/>
        <v>100</v>
      </c>
      <c r="S327" s="261">
        <f t="shared" si="247"/>
        <v>3.0769230769230775</v>
      </c>
      <c r="T327" s="294">
        <f t="shared" si="248"/>
        <v>141.84615384615384</v>
      </c>
      <c r="U327" s="262" t="str">
        <f t="shared" si="249"/>
        <v>ГЗ по услуге (работе) НЕ выполнено</v>
      </c>
      <c r="V327" s="290"/>
      <c r="W327" s="268"/>
      <c r="X327" s="271"/>
    </row>
    <row r="328" spans="1:417" s="4" customFormat="1" ht="28.5" customHeight="1" thickBot="1" x14ac:dyDescent="0.3">
      <c r="A328" s="296"/>
      <c r="B328" s="44" t="str">
        <f t="shared" si="226"/>
        <v>ГБУЗ АО АМОКБ</v>
      </c>
      <c r="C328" s="306"/>
      <c r="D328" s="19" t="str">
        <f t="shared" si="250"/>
        <v>ПМСП, не включенная в базовую программу ОМС</v>
      </c>
      <c r="E328" s="303"/>
      <c r="F328" s="44" t="str">
        <f t="shared" si="251"/>
        <v>амбулаторно</v>
      </c>
      <c r="G328" s="303"/>
      <c r="H328" s="44" t="str">
        <f t="shared" si="252"/>
        <v>Первичная медико-санитарная помощь, в части диагностики и лечения</v>
      </c>
      <c r="I328" s="264"/>
      <c r="J328" s="44" t="s">
        <v>65</v>
      </c>
      <c r="K328" s="69" t="s">
        <v>40</v>
      </c>
      <c r="L328" s="70" t="s">
        <v>118</v>
      </c>
      <c r="M328" s="76" t="s">
        <v>42</v>
      </c>
      <c r="N328" s="94">
        <v>1300</v>
      </c>
      <c r="O328" s="96">
        <v>20</v>
      </c>
      <c r="P328" s="173"/>
      <c r="Q328" s="214">
        <f t="shared" ref="Q328:Q350" si="254">IF(AND(N328&lt;&gt;0,M328="объем"),(O328/N328*100)/$Y$2*12,"")</f>
        <v>3.0769230769230775</v>
      </c>
      <c r="R328" s="282"/>
      <c r="S328" s="261"/>
      <c r="T328" s="294"/>
      <c r="U328" s="262"/>
      <c r="V328" s="290"/>
      <c r="W328" s="268"/>
      <c r="X328" s="271"/>
    </row>
    <row r="329" spans="1:417" s="16" customFormat="1" ht="28.5" customHeight="1" thickBot="1" x14ac:dyDescent="0.3">
      <c r="A329" s="296"/>
      <c r="B329" s="44" t="str">
        <f t="shared" si="226"/>
        <v>ГБУЗ АО АМОКБ</v>
      </c>
      <c r="C329" s="306"/>
      <c r="D329" s="19" t="str">
        <f t="shared" si="250"/>
        <v>ПМСП, не включенная в базовую программу ОМС</v>
      </c>
      <c r="E329" s="303"/>
      <c r="F329" s="44" t="str">
        <f t="shared" si="251"/>
        <v>амбулаторно</v>
      </c>
      <c r="G329" s="303"/>
      <c r="H329" s="44" t="str">
        <f t="shared" si="252"/>
        <v>Первичная медико-санитарная помощь, в части диагностики и лечения</v>
      </c>
      <c r="I329" s="263" t="s">
        <v>242</v>
      </c>
      <c r="J329" s="44" t="str">
        <f>IF(I329="",#REF!,I329)</f>
        <v>Вакцинация</v>
      </c>
      <c r="K329" s="68" t="s">
        <v>128</v>
      </c>
      <c r="L329" s="68" t="s">
        <v>3</v>
      </c>
      <c r="M329" s="68" t="s">
        <v>5</v>
      </c>
      <c r="N329" s="98">
        <v>99</v>
      </c>
      <c r="O329" s="98">
        <v>99</v>
      </c>
      <c r="P329" s="111">
        <f>IF(AND(N329&lt;&gt;0,M329="Кач."),O329/N329*100,"")</f>
        <v>100</v>
      </c>
      <c r="Q329" s="214"/>
      <c r="R329" s="282">
        <f t="shared" si="246"/>
        <v>100</v>
      </c>
      <c r="S329" s="261">
        <f t="shared" si="247"/>
        <v>100</v>
      </c>
      <c r="T329" s="294">
        <f t="shared" si="248"/>
        <v>200</v>
      </c>
      <c r="U329" s="262" t="str">
        <f t="shared" si="249"/>
        <v>ГЗ по услуге (работе) выполнено</v>
      </c>
      <c r="V329" s="290"/>
      <c r="W329" s="268"/>
      <c r="X329" s="271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30" customFormat="1" ht="28.5" customHeight="1" thickBot="1" x14ac:dyDescent="0.3">
      <c r="A330" s="296"/>
      <c r="B330" s="44" t="str">
        <f t="shared" si="226"/>
        <v>ГБУЗ АО АМОКБ</v>
      </c>
      <c r="C330" s="306"/>
      <c r="D330" s="19" t="str">
        <f t="shared" si="250"/>
        <v>ПМСП, не включенная в базовую программу ОМС</v>
      </c>
      <c r="E330" s="303"/>
      <c r="F330" s="44" t="str">
        <f t="shared" si="251"/>
        <v>амбулаторно</v>
      </c>
      <c r="G330" s="303"/>
      <c r="H330" s="44" t="str">
        <f t="shared" si="252"/>
        <v>Первичная медико-санитарная помощь, в части диагностики и лечения</v>
      </c>
      <c r="I330" s="264"/>
      <c r="J330" s="44" t="str">
        <f>IF(I330="",J329,I330)</f>
        <v>Вакцинация</v>
      </c>
      <c r="K330" s="69" t="s">
        <v>40</v>
      </c>
      <c r="L330" s="70" t="s">
        <v>118</v>
      </c>
      <c r="M330" s="76" t="s">
        <v>42</v>
      </c>
      <c r="N330" s="94">
        <v>30</v>
      </c>
      <c r="O330" s="96">
        <v>15</v>
      </c>
      <c r="P330" s="113"/>
      <c r="Q330" s="214">
        <f t="shared" si="254"/>
        <v>100</v>
      </c>
      <c r="R330" s="282"/>
      <c r="S330" s="261"/>
      <c r="T330" s="294"/>
      <c r="U330" s="262"/>
      <c r="V330" s="290"/>
      <c r="W330" s="268"/>
      <c r="X330" s="271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</row>
    <row r="331" spans="1:417" s="16" customFormat="1" ht="28.5" customHeight="1" thickBot="1" x14ac:dyDescent="0.3">
      <c r="A331" s="296"/>
      <c r="B331" s="44" t="str">
        <f t="shared" si="226"/>
        <v>ГБУЗ АО АМОКБ</v>
      </c>
      <c r="C331" s="306"/>
      <c r="D331" s="19" t="str">
        <f t="shared" si="250"/>
        <v>ПМСП, не включенная в базовую программу ОМС</v>
      </c>
      <c r="E331" s="303"/>
      <c r="F331" s="44" t="str">
        <f t="shared" si="251"/>
        <v>амбулаторно</v>
      </c>
      <c r="G331" s="303"/>
      <c r="H331" s="44" t="str">
        <f t="shared" si="252"/>
        <v>Первичная медико-санитарная помощь, в части диагностики и лечения</v>
      </c>
      <c r="I331" s="412" t="s">
        <v>290</v>
      </c>
      <c r="J331" s="44" t="str">
        <f t="shared" ref="J331:J349" si="255">IF(I331="",J330,I331)</f>
        <v>генетика</v>
      </c>
      <c r="K331" s="68" t="s">
        <v>128</v>
      </c>
      <c r="L331" s="68" t="s">
        <v>3</v>
      </c>
      <c r="M331" s="68" t="s">
        <v>5</v>
      </c>
      <c r="N331" s="98">
        <v>99</v>
      </c>
      <c r="O331" s="98">
        <v>99</v>
      </c>
      <c r="P331" s="210">
        <f>IF(AND(N331&lt;&gt;0,M331="Кач."),O331/N331*100,"")</f>
        <v>100</v>
      </c>
      <c r="Q331" s="214"/>
      <c r="R331" s="265">
        <f>IFERROR(AVERAGE(P331:P332),"")</f>
        <v>100</v>
      </c>
      <c r="S331" s="259">
        <f t="shared" si="247"/>
        <v>86.189473684210526</v>
      </c>
      <c r="T331" s="294">
        <f t="shared" si="248"/>
        <v>191.71368421052631</v>
      </c>
      <c r="U331" s="263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75"/>
      <c r="W331" s="268"/>
      <c r="X331" s="271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296"/>
      <c r="B332" s="44" t="str">
        <f t="shared" si="226"/>
        <v>ГБУЗ АО АМОКБ</v>
      </c>
      <c r="C332" s="285"/>
      <c r="D332" s="19" t="str">
        <f t="shared" si="250"/>
        <v>ПМСП, не включенная в базовую программу ОМС</v>
      </c>
      <c r="E332" s="264"/>
      <c r="F332" s="44" t="str">
        <f t="shared" si="251"/>
        <v>амбулаторно</v>
      </c>
      <c r="G332" s="264"/>
      <c r="H332" s="44" t="str">
        <f t="shared" si="252"/>
        <v>Первичная медико-санитарная помощь, в части диагностики и лечения</v>
      </c>
      <c r="I332" s="413"/>
      <c r="J332" s="44" t="str">
        <f t="shared" si="255"/>
        <v>генетика</v>
      </c>
      <c r="K332" s="150" t="s">
        <v>280</v>
      </c>
      <c r="L332" s="151" t="s">
        <v>41</v>
      </c>
      <c r="M332" s="152" t="s">
        <v>42</v>
      </c>
      <c r="N332" s="163">
        <v>9500</v>
      </c>
      <c r="O332" s="162">
        <v>4094</v>
      </c>
      <c r="P332" s="168"/>
      <c r="Q332" s="214">
        <f t="shared" si="254"/>
        <v>86.189473684210526</v>
      </c>
      <c r="R332" s="266"/>
      <c r="S332" s="260"/>
      <c r="T332" s="294"/>
      <c r="U332" s="264"/>
      <c r="V332" s="277"/>
      <c r="W332" s="268"/>
      <c r="X332" s="271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296"/>
      <c r="B333" s="44" t="str">
        <f t="shared" si="226"/>
        <v>ГБУЗ АО АМОКБ</v>
      </c>
      <c r="C333" s="284" t="s">
        <v>120</v>
      </c>
      <c r="D333" s="19" t="str">
        <f t="shared" si="250"/>
        <v>ПМСП, включенная в базовую программу ОМС</v>
      </c>
      <c r="E333" s="263" t="s">
        <v>137</v>
      </c>
      <c r="F333" s="44" t="str">
        <f t="shared" si="251"/>
        <v>амбулаторно</v>
      </c>
      <c r="G333" s="263" t="s">
        <v>47</v>
      </c>
      <c r="H333" s="44" t="str">
        <f t="shared" si="252"/>
        <v>Не предусмотрено</v>
      </c>
      <c r="I333" s="263" t="s">
        <v>68</v>
      </c>
      <c r="J333" s="44" t="str">
        <f t="shared" si="255"/>
        <v>генетик</v>
      </c>
      <c r="K333" s="68" t="s">
        <v>128</v>
      </c>
      <c r="L333" s="68" t="s">
        <v>3</v>
      </c>
      <c r="M333" s="68" t="s">
        <v>5</v>
      </c>
      <c r="N333" s="98">
        <v>99</v>
      </c>
      <c r="O333" s="98">
        <v>99</v>
      </c>
      <c r="P333" s="51">
        <f t="shared" ref="P333" si="256">IF(AND(N333&lt;&gt;0,M333="Кач."),O333/N333*100,"")</f>
        <v>100</v>
      </c>
      <c r="Q333" s="214"/>
      <c r="R333" s="265">
        <f>IFERROR(AVERAGE(P333:P335),"")</f>
        <v>100</v>
      </c>
      <c r="S333" s="259">
        <f>AVERAGE(Q333:Q335)</f>
        <v>83.222222222222229</v>
      </c>
      <c r="T333" s="280">
        <f>IFERROR((R333*0.7+S333*0.3)*2,S333*2)</f>
        <v>189.93333333333334</v>
      </c>
      <c r="U333" s="263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63"/>
      <c r="W333" s="268"/>
      <c r="X333" s="271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296"/>
      <c r="B334" s="44" t="str">
        <f t="shared" si="226"/>
        <v>ГБУЗ АО АМОКБ</v>
      </c>
      <c r="C334" s="306"/>
      <c r="D334" s="19" t="str">
        <f t="shared" si="250"/>
        <v>ПМСП, включенная в базовую программу ОМС</v>
      </c>
      <c r="E334" s="303"/>
      <c r="F334" s="44" t="str">
        <f t="shared" si="251"/>
        <v>амбулаторно</v>
      </c>
      <c r="G334" s="303"/>
      <c r="H334" s="44" t="str">
        <f t="shared" si="252"/>
        <v>Не предусмотрено</v>
      </c>
      <c r="I334" s="303"/>
      <c r="J334" s="44" t="str">
        <f t="shared" si="255"/>
        <v>генетик</v>
      </c>
      <c r="K334" s="69" t="s">
        <v>40</v>
      </c>
      <c r="L334" s="70" t="s">
        <v>118</v>
      </c>
      <c r="M334" s="76" t="s">
        <v>42</v>
      </c>
      <c r="N334" s="94">
        <v>900</v>
      </c>
      <c r="O334" s="96">
        <v>269</v>
      </c>
      <c r="P334" s="58"/>
      <c r="Q334" s="214">
        <f t="shared" si="254"/>
        <v>59.777777777777771</v>
      </c>
      <c r="R334" s="278"/>
      <c r="S334" s="279"/>
      <c r="T334" s="281"/>
      <c r="U334" s="303"/>
      <c r="V334" s="303"/>
      <c r="W334" s="268"/>
      <c r="X334" s="271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296"/>
      <c r="B335" s="44" t="str">
        <f t="shared" si="226"/>
        <v>ГБУЗ АО АМОКБ</v>
      </c>
      <c r="C335" s="306"/>
      <c r="D335" s="19" t="str">
        <f t="shared" si="250"/>
        <v>ПМСП, включенная в базовую программу ОМС</v>
      </c>
      <c r="E335" s="303"/>
      <c r="F335" s="44" t="str">
        <f t="shared" si="251"/>
        <v>амбулаторно</v>
      </c>
      <c r="G335" s="303"/>
      <c r="H335" s="44" t="str">
        <f t="shared" si="252"/>
        <v>Не предусмотрено</v>
      </c>
      <c r="I335" s="264"/>
      <c r="J335" s="44" t="str">
        <f t="shared" si="255"/>
        <v>генетик</v>
      </c>
      <c r="K335" s="69" t="s">
        <v>133</v>
      </c>
      <c r="L335" s="70" t="s">
        <v>118</v>
      </c>
      <c r="M335" s="76" t="s">
        <v>42</v>
      </c>
      <c r="N335" s="94">
        <v>15</v>
      </c>
      <c r="O335" s="96">
        <v>8</v>
      </c>
      <c r="P335" s="159"/>
      <c r="Q335" s="214">
        <f t="shared" si="254"/>
        <v>106.66666666666667</v>
      </c>
      <c r="R335" s="266"/>
      <c r="S335" s="279"/>
      <c r="T335" s="281"/>
      <c r="U335" s="303"/>
      <c r="V335" s="303"/>
      <c r="W335" s="268"/>
      <c r="X335" s="271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96"/>
      <c r="B336" s="44" t="str">
        <f t="shared" si="226"/>
        <v>ГБУЗ АО АМОКБ</v>
      </c>
      <c r="C336" s="306"/>
      <c r="D336" s="19" t="str">
        <f t="shared" si="250"/>
        <v>ПМСП, включенная в базовую программу ОМС</v>
      </c>
      <c r="E336" s="303"/>
      <c r="F336" s="44" t="str">
        <f t="shared" si="251"/>
        <v>амбулаторно</v>
      </c>
      <c r="G336" s="303"/>
      <c r="H336" s="44" t="str">
        <f t="shared" si="252"/>
        <v>Не предусмотрено</v>
      </c>
      <c r="I336" s="263" t="s">
        <v>90</v>
      </c>
      <c r="J336" s="44" t="str">
        <f t="shared" si="255"/>
        <v>офтальмология</v>
      </c>
      <c r="K336" s="68" t="s">
        <v>128</v>
      </c>
      <c r="L336" s="68" t="s">
        <v>3</v>
      </c>
      <c r="M336" s="68" t="s">
        <v>5</v>
      </c>
      <c r="N336" s="98">
        <v>99</v>
      </c>
      <c r="O336" s="98">
        <v>99</v>
      </c>
      <c r="P336" s="51">
        <f>IF(AND(N336&lt;&gt;0,M336="Кач."),O336/N336*100,"")</f>
        <v>100</v>
      </c>
      <c r="Q336" s="214"/>
      <c r="R336" s="265">
        <f>IFERROR(AVERAGE(P336:P338),"")</f>
        <v>100</v>
      </c>
      <c r="S336" s="279">
        <f>AVERAGE(Q336:Q338)</f>
        <v>131.43062200956939</v>
      </c>
      <c r="T336" s="280">
        <f>IFERROR((R336*0.7+S336*0.3)*2,S336*2)</f>
        <v>218.85837320574163</v>
      </c>
      <c r="U336" s="303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ПЕРЕвыполнено</v>
      </c>
      <c r="V336" s="303"/>
      <c r="W336" s="268"/>
      <c r="X336" s="271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96"/>
      <c r="B337" s="44" t="str">
        <f t="shared" si="226"/>
        <v>ГБУЗ АО АМОКБ</v>
      </c>
      <c r="C337" s="306"/>
      <c r="D337" s="19" t="str">
        <f t="shared" si="250"/>
        <v>ПМСП, включенная в базовую программу ОМС</v>
      </c>
      <c r="E337" s="303"/>
      <c r="F337" s="44" t="str">
        <f t="shared" si="251"/>
        <v>амбулаторно</v>
      </c>
      <c r="G337" s="303"/>
      <c r="H337" s="44" t="str">
        <f>IF(G337="",H336,G337)</f>
        <v>Не предусмотрено</v>
      </c>
      <c r="I337" s="303"/>
      <c r="J337" s="44" t="str">
        <f t="shared" si="255"/>
        <v>офтальмология</v>
      </c>
      <c r="K337" s="69" t="s">
        <v>40</v>
      </c>
      <c r="L337" s="70" t="s">
        <v>118</v>
      </c>
      <c r="M337" s="76" t="s">
        <v>42</v>
      </c>
      <c r="N337" s="95">
        <v>1900</v>
      </c>
      <c r="O337" s="164">
        <v>1390</v>
      </c>
      <c r="P337" s="58"/>
      <c r="Q337" s="214">
        <f t="shared" si="254"/>
        <v>146.31578947368422</v>
      </c>
      <c r="R337" s="278"/>
      <c r="S337" s="279"/>
      <c r="T337" s="281"/>
      <c r="U337" s="303"/>
      <c r="V337" s="303"/>
      <c r="W337" s="268"/>
      <c r="X337" s="271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96"/>
      <c r="B338" s="44" t="str">
        <f t="shared" si="226"/>
        <v>ГБУЗ АО АМОКБ</v>
      </c>
      <c r="C338" s="285"/>
      <c r="D338" s="19" t="str">
        <f t="shared" si="250"/>
        <v>ПМСП, включенная в базовую программу ОМС</v>
      </c>
      <c r="E338" s="264"/>
      <c r="F338" s="44" t="str">
        <f t="shared" si="251"/>
        <v>амбулаторно</v>
      </c>
      <c r="G338" s="264"/>
      <c r="H338" s="44"/>
      <c r="I338" s="264"/>
      <c r="J338" s="44" t="str">
        <f t="shared" si="255"/>
        <v>офтальмология</v>
      </c>
      <c r="K338" s="69" t="s">
        <v>133</v>
      </c>
      <c r="L338" s="70" t="s">
        <v>42</v>
      </c>
      <c r="M338" s="76" t="s">
        <v>42</v>
      </c>
      <c r="N338" s="95">
        <v>1100</v>
      </c>
      <c r="O338" s="95">
        <v>641</v>
      </c>
      <c r="P338" s="159"/>
      <c r="Q338" s="214">
        <f t="shared" si="254"/>
        <v>116.54545454545456</v>
      </c>
      <c r="R338" s="266"/>
      <c r="S338" s="260"/>
      <c r="T338" s="281"/>
      <c r="U338" s="264"/>
      <c r="V338" s="264"/>
      <c r="W338" s="268"/>
      <c r="X338" s="271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31.5" customHeight="1" thickBot="1" x14ac:dyDescent="0.3">
      <c r="A339" s="296"/>
      <c r="B339" s="44" t="str">
        <f t="shared" si="226"/>
        <v>ГБУЗ АО АМОКБ</v>
      </c>
      <c r="C339" s="284" t="s">
        <v>124</v>
      </c>
      <c r="D339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63" t="s">
        <v>138</v>
      </c>
      <c r="F339" s="44" t="str">
        <f t="shared" si="251"/>
        <v>стационар</v>
      </c>
      <c r="G339" s="263" t="s">
        <v>52</v>
      </c>
      <c r="H339" s="44" t="str">
        <f>IF(G339="",H337,G339)</f>
        <v>для беременных и рожениц</v>
      </c>
      <c r="I339" s="262" t="s">
        <v>143</v>
      </c>
      <c r="J339" s="44" t="str">
        <f t="shared" si="255"/>
        <v xml:space="preserve">Не применяется </v>
      </c>
      <c r="K339" s="68" t="s">
        <v>128</v>
      </c>
      <c r="L339" s="68" t="s">
        <v>3</v>
      </c>
      <c r="M339" s="68" t="s">
        <v>5</v>
      </c>
      <c r="N339" s="98">
        <v>99</v>
      </c>
      <c r="O339" s="98">
        <v>99</v>
      </c>
      <c r="P339" s="51">
        <f t="shared" ref="P339" si="257">IF(AND(N339&lt;&gt;0,M339="Кач."),O339/N339*100,"")</f>
        <v>100</v>
      </c>
      <c r="Q339" s="214"/>
      <c r="R339" s="265">
        <f>IFERROR(AVERAGE(P339:P340),"")</f>
        <v>100</v>
      </c>
      <c r="S339" s="259">
        <f t="shared" ref="S339:S347" si="258">AVERAGE(Q339:Q340)</f>
        <v>0</v>
      </c>
      <c r="T339" s="280">
        <f>IFERROR((R339*0.7+S339*0.3)*2,S339*2)</f>
        <v>140</v>
      </c>
      <c r="U339" s="263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НЕ выполнено</v>
      </c>
      <c r="V339" s="263"/>
      <c r="W339" s="268"/>
      <c r="X339" s="271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34.5" customHeight="1" thickBot="1" x14ac:dyDescent="0.3">
      <c r="A340" s="296"/>
      <c r="B340" s="44" t="str">
        <f t="shared" si="226"/>
        <v>ГБУЗ АО АМОКБ</v>
      </c>
      <c r="C340" s="306"/>
      <c r="D340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64"/>
      <c r="F340" s="44" t="str">
        <f t="shared" si="251"/>
        <v>стационар</v>
      </c>
      <c r="G340" s="264"/>
      <c r="H340" s="44" t="str">
        <f t="shared" ref="H340:H371" si="259">IF(G340="",H339,G340)</f>
        <v>для беременных и рожениц</v>
      </c>
      <c r="I340" s="262"/>
      <c r="J340" s="44" t="str">
        <f t="shared" si="255"/>
        <v xml:space="preserve">Не применяется </v>
      </c>
      <c r="K340" s="69" t="s">
        <v>168</v>
      </c>
      <c r="L340" s="70" t="s">
        <v>145</v>
      </c>
      <c r="M340" s="76" t="s">
        <v>42</v>
      </c>
      <c r="N340" s="96">
        <v>10</v>
      </c>
      <c r="O340" s="96">
        <v>0</v>
      </c>
      <c r="P340" s="58"/>
      <c r="Q340" s="214">
        <f t="shared" si="254"/>
        <v>0</v>
      </c>
      <c r="R340" s="266"/>
      <c r="S340" s="279"/>
      <c r="T340" s="281"/>
      <c r="U340" s="303"/>
      <c r="V340" s="303"/>
      <c r="W340" s="268"/>
      <c r="X340" s="271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33" customHeight="1" thickBot="1" x14ac:dyDescent="0.3">
      <c r="A341" s="296"/>
      <c r="B341" s="44" t="str">
        <f t="shared" si="226"/>
        <v>ГБУЗ АО АМОКБ</v>
      </c>
      <c r="C341" s="306"/>
      <c r="D341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63" t="s">
        <v>138</v>
      </c>
      <c r="F341" s="44" t="str">
        <f t="shared" si="251"/>
        <v>стационар</v>
      </c>
      <c r="G341" s="263" t="s">
        <v>53</v>
      </c>
      <c r="H341" s="44" t="str">
        <f t="shared" si="259"/>
        <v>патология новорожденных</v>
      </c>
      <c r="I341" s="263" t="s">
        <v>143</v>
      </c>
      <c r="J341" s="44" t="str">
        <f t="shared" si="255"/>
        <v xml:space="preserve">Не применяется </v>
      </c>
      <c r="K341" s="68" t="s">
        <v>128</v>
      </c>
      <c r="L341" s="68" t="s">
        <v>3</v>
      </c>
      <c r="M341" s="68" t="s">
        <v>5</v>
      </c>
      <c r="N341" s="98">
        <v>99</v>
      </c>
      <c r="O341" s="98">
        <v>99</v>
      </c>
      <c r="P341" s="247">
        <f t="shared" ref="P341" si="260">IF(AND(N341&lt;&gt;0,M341="Кач."),O341/N341*100,"")</f>
        <v>100</v>
      </c>
      <c r="Q341" s="246"/>
      <c r="R341" s="265">
        <f>IFERROR(AVERAGE(P341:P342),"")</f>
        <v>100</v>
      </c>
      <c r="S341" s="259">
        <f t="shared" si="258"/>
        <v>100</v>
      </c>
      <c r="T341" s="280">
        <f t="shared" ref="T341" si="261">IFERROR((R341*0.7+S341*0.3)*2,S341*2)</f>
        <v>200</v>
      </c>
      <c r="U341" s="263" t="str">
        <f t="shared" ref="U341" si="262"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49"/>
      <c r="W341" s="268"/>
      <c r="X341" s="271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34.5" customHeight="1" thickBot="1" x14ac:dyDescent="0.3">
      <c r="A342" s="296"/>
      <c r="B342" s="44" t="str">
        <f t="shared" si="226"/>
        <v>ГБУЗ АО АМОКБ</v>
      </c>
      <c r="C342" s="306"/>
      <c r="D342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64"/>
      <c r="F342" s="44" t="str">
        <f t="shared" si="251"/>
        <v>стационар</v>
      </c>
      <c r="G342" s="264"/>
      <c r="H342" s="44" t="str">
        <f t="shared" si="259"/>
        <v>патология новорожденных</v>
      </c>
      <c r="I342" s="264"/>
      <c r="J342" s="44" t="str">
        <f t="shared" si="255"/>
        <v xml:space="preserve">Не применяется </v>
      </c>
      <c r="K342" s="69" t="s">
        <v>168</v>
      </c>
      <c r="L342" s="70" t="s">
        <v>145</v>
      </c>
      <c r="M342" s="76" t="s">
        <v>42</v>
      </c>
      <c r="N342" s="96">
        <v>20</v>
      </c>
      <c r="O342" s="96">
        <v>10</v>
      </c>
      <c r="P342" s="248"/>
      <c r="Q342" s="246">
        <f t="shared" ref="Q342" si="263">IF(AND(N342&lt;&gt;0,M342="объем"),(O342/N342*100)/$Y$2*12,"")</f>
        <v>100</v>
      </c>
      <c r="R342" s="266"/>
      <c r="S342" s="279"/>
      <c r="T342" s="305"/>
      <c r="U342" s="264"/>
      <c r="V342" s="249"/>
      <c r="W342" s="268"/>
      <c r="X342" s="271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36" customHeight="1" thickBot="1" x14ac:dyDescent="0.3">
      <c r="A343" s="296"/>
      <c r="B343" s="44" t="str">
        <f t="shared" si="226"/>
        <v>ГБУЗ АО АМОКБ</v>
      </c>
      <c r="C343" s="306"/>
      <c r="D343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3" s="263" t="s">
        <v>138</v>
      </c>
      <c r="F343" s="44" t="str">
        <f t="shared" si="251"/>
        <v>стационар</v>
      </c>
      <c r="G343" s="263" t="s">
        <v>332</v>
      </c>
      <c r="H343" s="44" t="str">
        <f t="shared" si="259"/>
        <v>Гинекология</v>
      </c>
      <c r="I343" s="263" t="s">
        <v>143</v>
      </c>
      <c r="J343" s="44" t="str">
        <f t="shared" si="255"/>
        <v xml:space="preserve">Не применяется </v>
      </c>
      <c r="K343" s="68" t="s">
        <v>128</v>
      </c>
      <c r="L343" s="68" t="s">
        <v>3</v>
      </c>
      <c r="M343" s="68" t="s">
        <v>5</v>
      </c>
      <c r="N343" s="98">
        <v>99</v>
      </c>
      <c r="O343" s="98">
        <v>99</v>
      </c>
      <c r="P343" s="247">
        <f t="shared" ref="P343" si="264">IF(AND(N343&lt;&gt;0,M343="Кач."),O343/N343*100,"")</f>
        <v>100</v>
      </c>
      <c r="Q343" s="246"/>
      <c r="R343" s="265">
        <f t="shared" ref="R343" si="265">IFERROR(AVERAGE(P343:P344),"")</f>
        <v>100</v>
      </c>
      <c r="S343" s="259">
        <f t="shared" si="258"/>
        <v>100</v>
      </c>
      <c r="T343" s="280">
        <f t="shared" ref="T343" si="266">IFERROR((R343*0.7+S343*0.3)*2,S343*2)</f>
        <v>200</v>
      </c>
      <c r="U343" s="263" t="str">
        <f t="shared" ref="U343" si="267"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249"/>
      <c r="W343" s="268"/>
      <c r="X343" s="271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32.25" customHeight="1" thickBot="1" x14ac:dyDescent="0.3">
      <c r="A344" s="296"/>
      <c r="B344" s="44" t="str">
        <f t="shared" si="226"/>
        <v>ГБУЗ АО АМОКБ</v>
      </c>
      <c r="C344" s="306"/>
      <c r="D344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4" s="264"/>
      <c r="F344" s="44" t="str">
        <f t="shared" si="251"/>
        <v>стационар</v>
      </c>
      <c r="G344" s="264"/>
      <c r="H344" s="44" t="str">
        <f t="shared" si="259"/>
        <v>Гинекология</v>
      </c>
      <c r="I344" s="264"/>
      <c r="J344" s="44" t="str">
        <f t="shared" si="255"/>
        <v xml:space="preserve">Не применяется </v>
      </c>
      <c r="K344" s="69" t="s">
        <v>168</v>
      </c>
      <c r="L344" s="70" t="s">
        <v>145</v>
      </c>
      <c r="M344" s="76" t="s">
        <v>42</v>
      </c>
      <c r="N344" s="96">
        <v>10</v>
      </c>
      <c r="O344" s="96">
        <v>5</v>
      </c>
      <c r="P344" s="248"/>
      <c r="Q344" s="246">
        <f t="shared" si="254"/>
        <v>100</v>
      </c>
      <c r="R344" s="266"/>
      <c r="S344" s="279"/>
      <c r="T344" s="305"/>
      <c r="U344" s="264"/>
      <c r="V344" s="249"/>
      <c r="W344" s="268"/>
      <c r="X344" s="271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33.75" customHeight="1" thickBot="1" x14ac:dyDescent="0.3">
      <c r="A345" s="296"/>
      <c r="B345" s="44" t="str">
        <f t="shared" si="226"/>
        <v>ГБУЗ АО АМОКБ</v>
      </c>
      <c r="C345" s="306"/>
      <c r="D345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5" s="263" t="s">
        <v>138</v>
      </c>
      <c r="F345" s="44" t="str">
        <f t="shared" si="251"/>
        <v>стационар</v>
      </c>
      <c r="G345" s="263" t="s">
        <v>333</v>
      </c>
      <c r="H345" s="44" t="str">
        <f t="shared" si="259"/>
        <v>Неврология</v>
      </c>
      <c r="I345" s="263" t="s">
        <v>143</v>
      </c>
      <c r="J345" s="44" t="str">
        <f t="shared" si="255"/>
        <v xml:space="preserve">Не применяется </v>
      </c>
      <c r="K345" s="68" t="s">
        <v>128</v>
      </c>
      <c r="L345" s="68" t="s">
        <v>3</v>
      </c>
      <c r="M345" s="68" t="s">
        <v>5</v>
      </c>
      <c r="N345" s="98">
        <v>99</v>
      </c>
      <c r="O345" s="98">
        <v>99</v>
      </c>
      <c r="P345" s="247">
        <f t="shared" ref="P345" si="268">IF(AND(N345&lt;&gt;0,M345="Кач."),O345/N345*100,"")</f>
        <v>100</v>
      </c>
      <c r="Q345" s="246"/>
      <c r="R345" s="265">
        <f t="shared" ref="R345" si="269">IFERROR(AVERAGE(P345:P346),"")</f>
        <v>100</v>
      </c>
      <c r="S345" s="259">
        <f t="shared" si="258"/>
        <v>80</v>
      </c>
      <c r="T345" s="280">
        <f t="shared" ref="T345" si="270">IFERROR((R345*0.7+S345*0.3)*2,S345*2)</f>
        <v>188</v>
      </c>
      <c r="U345" s="263" t="str">
        <f t="shared" ref="U345" si="271"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249"/>
      <c r="W345" s="268"/>
      <c r="X345" s="271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33.75" customHeight="1" thickBot="1" x14ac:dyDescent="0.3">
      <c r="A346" s="296"/>
      <c r="B346" s="44" t="str">
        <f t="shared" si="226"/>
        <v>ГБУЗ АО АМОКБ</v>
      </c>
      <c r="C346" s="306"/>
      <c r="D346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6" s="264"/>
      <c r="F346" s="44" t="str">
        <f t="shared" si="251"/>
        <v>стационар</v>
      </c>
      <c r="G346" s="264"/>
      <c r="H346" s="44" t="str">
        <f t="shared" si="259"/>
        <v>Неврология</v>
      </c>
      <c r="I346" s="264"/>
      <c r="J346" s="44" t="str">
        <f t="shared" si="255"/>
        <v xml:space="preserve">Не применяется </v>
      </c>
      <c r="K346" s="69" t="s">
        <v>168</v>
      </c>
      <c r="L346" s="70" t="s">
        <v>145</v>
      </c>
      <c r="M346" s="76" t="s">
        <v>42</v>
      </c>
      <c r="N346" s="96">
        <v>5</v>
      </c>
      <c r="O346" s="96">
        <v>2</v>
      </c>
      <c r="P346" s="248"/>
      <c r="Q346" s="246">
        <f t="shared" ref="Q346" si="272">IF(AND(N346&lt;&gt;0,M346="объем"),(O346/N346*100)/$Y$2*12,"")</f>
        <v>80</v>
      </c>
      <c r="R346" s="266"/>
      <c r="S346" s="279"/>
      <c r="T346" s="305"/>
      <c r="U346" s="264"/>
      <c r="V346" s="249"/>
      <c r="W346" s="268"/>
      <c r="X346" s="271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33" customHeight="1" thickBot="1" x14ac:dyDescent="0.3">
      <c r="A347" s="296"/>
      <c r="B347" s="44" t="str">
        <f t="shared" si="226"/>
        <v>ГБУЗ АО АМОКБ</v>
      </c>
      <c r="C347" s="306"/>
      <c r="D347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7" s="263" t="s">
        <v>138</v>
      </c>
      <c r="F347" s="44" t="str">
        <f t="shared" si="251"/>
        <v>стационар</v>
      </c>
      <c r="G347" s="263" t="s">
        <v>334</v>
      </c>
      <c r="H347" s="44" t="str">
        <f t="shared" si="259"/>
        <v>Хирургия</v>
      </c>
      <c r="I347" s="263" t="s">
        <v>143</v>
      </c>
      <c r="J347" s="44" t="str">
        <f t="shared" si="255"/>
        <v xml:space="preserve">Не применяется </v>
      </c>
      <c r="K347" s="68" t="s">
        <v>128</v>
      </c>
      <c r="L347" s="68" t="s">
        <v>3</v>
      </c>
      <c r="M347" s="68" t="s">
        <v>5</v>
      </c>
      <c r="N347" s="98">
        <v>99</v>
      </c>
      <c r="O347" s="98">
        <v>99</v>
      </c>
      <c r="P347" s="51">
        <f t="shared" ref="P347" si="273">IF(AND(N347&lt;&gt;0,M347="Кач."),O347/N347*100,"")</f>
        <v>100</v>
      </c>
      <c r="Q347" s="214"/>
      <c r="R347" s="265">
        <f t="shared" ref="R347" si="274">IFERROR(AVERAGE(P347:P348),"")</f>
        <v>100</v>
      </c>
      <c r="S347" s="259">
        <f t="shared" si="258"/>
        <v>23.333333333333332</v>
      </c>
      <c r="T347" s="280">
        <f t="shared" ref="T347" si="275">IFERROR((R347*0.7+S347*0.3)*2,S347*2)</f>
        <v>154</v>
      </c>
      <c r="U347" s="263" t="str">
        <f t="shared" ref="U347" si="276"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НЕ выполнено</v>
      </c>
      <c r="V347" s="249"/>
      <c r="W347" s="268"/>
      <c r="X347" s="271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30" customHeight="1" thickBot="1" x14ac:dyDescent="0.3">
      <c r="A348" s="296"/>
      <c r="B348" s="44" t="str">
        <f t="shared" si="226"/>
        <v>ГБУЗ АО АМОКБ</v>
      </c>
      <c r="C348" s="285"/>
      <c r="D348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8" s="264"/>
      <c r="F348" s="44" t="str">
        <f t="shared" si="251"/>
        <v>стационар</v>
      </c>
      <c r="G348" s="264"/>
      <c r="H348" s="44" t="str">
        <f t="shared" si="259"/>
        <v>Хирургия</v>
      </c>
      <c r="I348" s="264"/>
      <c r="J348" s="44" t="str">
        <f t="shared" si="255"/>
        <v xml:space="preserve">Не применяется </v>
      </c>
      <c r="K348" s="69" t="s">
        <v>168</v>
      </c>
      <c r="L348" s="70" t="s">
        <v>145</v>
      </c>
      <c r="M348" s="76" t="s">
        <v>42</v>
      </c>
      <c r="N348" s="96">
        <v>60</v>
      </c>
      <c r="O348" s="96">
        <v>7</v>
      </c>
      <c r="P348" s="58"/>
      <c r="Q348" s="214">
        <f t="shared" si="254"/>
        <v>23.333333333333332</v>
      </c>
      <c r="R348" s="266"/>
      <c r="S348" s="279"/>
      <c r="T348" s="305"/>
      <c r="U348" s="264"/>
      <c r="V348" s="249"/>
      <c r="W348" s="268"/>
      <c r="X348" s="271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28.5" customHeight="1" thickBot="1" x14ac:dyDescent="0.3">
      <c r="A349" s="296"/>
      <c r="B349" s="44" t="str">
        <f t="shared" si="226"/>
        <v>ГБУЗ АО АМОКБ</v>
      </c>
      <c r="C349" s="298" t="s">
        <v>115</v>
      </c>
      <c r="D349" s="19" t="str">
        <f t="shared" si="25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9" s="262" t="s">
        <v>50</v>
      </c>
      <c r="F349" s="44" t="str">
        <f t="shared" si="251"/>
        <v>Вне медицинской организации</v>
      </c>
      <c r="G349" s="262" t="s">
        <v>115</v>
      </c>
      <c r="H349" s="44" t="str">
        <f t="shared" si="25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9" s="262" t="s">
        <v>47</v>
      </c>
      <c r="J349" s="44" t="str">
        <f t="shared" si="255"/>
        <v>Не предусмотрено</v>
      </c>
      <c r="K349" s="68" t="s">
        <v>128</v>
      </c>
      <c r="L349" s="68" t="s">
        <v>3</v>
      </c>
      <c r="M349" s="68" t="s">
        <v>5</v>
      </c>
      <c r="N349" s="98">
        <v>99</v>
      </c>
      <c r="O349" s="98">
        <v>99</v>
      </c>
      <c r="P349" s="51">
        <f t="shared" ref="P349" si="277">IF(AND(N349&lt;&gt;0,M349="Кач."),O349/N349*100,"")</f>
        <v>100</v>
      </c>
      <c r="Q349" s="214"/>
      <c r="R349" s="282">
        <f>IFERROR(AVERAGE(P349:P350),"")</f>
        <v>100</v>
      </c>
      <c r="S349" s="261">
        <f>AVERAGE(Q349:Q350)</f>
        <v>74</v>
      </c>
      <c r="T349" s="294">
        <f>IFERROR((R349*0.7+S349*0.3)*2,S349*2)</f>
        <v>184.4</v>
      </c>
      <c r="U349" s="262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62"/>
      <c r="W349" s="268"/>
      <c r="X349" s="271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34.5" customHeight="1" thickBot="1" x14ac:dyDescent="0.3">
      <c r="A350" s="296"/>
      <c r="B350" s="44" t="str">
        <f t="shared" si="226"/>
        <v>ГБУЗ АО АМОКБ</v>
      </c>
      <c r="C350" s="298"/>
      <c r="D350" s="19" t="str">
        <f t="shared" si="250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50" s="262"/>
      <c r="F350" s="44" t="str">
        <f t="shared" si="251"/>
        <v>Вне медицинской организации</v>
      </c>
      <c r="G350" s="262"/>
      <c r="H350" s="44" t="str">
        <f t="shared" si="25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50" s="262"/>
      <c r="J350" s="44" t="str">
        <f t="shared" ref="J350:J352" si="278">IF(I350="",J349,I350)</f>
        <v>Не предусмотрено</v>
      </c>
      <c r="K350" s="69" t="s">
        <v>149</v>
      </c>
      <c r="L350" s="70" t="s">
        <v>45</v>
      </c>
      <c r="M350" s="76" t="s">
        <v>42</v>
      </c>
      <c r="N350" s="96">
        <v>900</v>
      </c>
      <c r="O350" s="96">
        <v>333</v>
      </c>
      <c r="P350" s="58"/>
      <c r="Q350" s="214">
        <f t="shared" si="254"/>
        <v>74</v>
      </c>
      <c r="R350" s="282"/>
      <c r="S350" s="261"/>
      <c r="T350" s="294"/>
      <c r="U350" s="262"/>
      <c r="V350" s="262"/>
      <c r="W350" s="268"/>
      <c r="X350" s="271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28.5" customHeight="1" thickBot="1" x14ac:dyDescent="0.3">
      <c r="A351" s="296"/>
      <c r="B351" s="44" t="str">
        <f t="shared" si="226"/>
        <v>ГБУЗ АО АМОКБ</v>
      </c>
      <c r="C351" s="298" t="s">
        <v>46</v>
      </c>
      <c r="D351" s="19" t="str">
        <f t="shared" si="250"/>
        <v>Заготовка, хранение, транспортировка и обеспечение безопасности донорской крови и ее компонентов</v>
      </c>
      <c r="E351" s="262" t="s">
        <v>47</v>
      </c>
      <c r="F351" s="44" t="str">
        <f t="shared" ref="F351:F383" si="279">IF(E351="",F350,E351)</f>
        <v>Не предусмотрено</v>
      </c>
      <c r="G351" s="262" t="s">
        <v>46</v>
      </c>
      <c r="H351" s="44" t="str">
        <f t="shared" si="259"/>
        <v>Заготовка, хранение, транспортировка и обеспечение безопасности донорской крови и ее компонентов</v>
      </c>
      <c r="I351" s="262" t="s">
        <v>47</v>
      </c>
      <c r="J351" s="44" t="str">
        <f t="shared" si="278"/>
        <v>Не предусмотрено</v>
      </c>
      <c r="K351" s="68" t="s">
        <v>48</v>
      </c>
      <c r="L351" s="68" t="s">
        <v>3</v>
      </c>
      <c r="M351" s="68" t="s">
        <v>5</v>
      </c>
      <c r="N351" s="98">
        <v>100</v>
      </c>
      <c r="O351" s="98">
        <v>100</v>
      </c>
      <c r="P351" s="51">
        <f t="shared" ref="P351" si="280">IF(AND(N351&lt;&gt;0,M351="Кач."),O351/N351*100,"")</f>
        <v>100</v>
      </c>
      <c r="Q351" s="57"/>
      <c r="R351" s="282">
        <f>IFERROR(AVERAGE(P351:P352),"")</f>
        <v>100</v>
      </c>
      <c r="S351" s="261">
        <f>AVERAGE(Q351:Q352)</f>
        <v>100</v>
      </c>
      <c r="T351" s="294">
        <f>IFERROR((R351*0.7+S351*0.3)*2,S351*2)</f>
        <v>200</v>
      </c>
      <c r="U351" s="262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выполнено</v>
      </c>
      <c r="V351" s="262"/>
      <c r="W351" s="268"/>
      <c r="X351" s="271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28.5" customHeight="1" thickBot="1" x14ac:dyDescent="0.3">
      <c r="A352" s="296"/>
      <c r="B352" s="44" t="str">
        <f t="shared" si="226"/>
        <v>ГБУЗ АО АМОКБ</v>
      </c>
      <c r="C352" s="298"/>
      <c r="D352" s="19" t="str">
        <f t="shared" si="250"/>
        <v>Заготовка, хранение, транспортировка и обеспечение безопасности донорской крови и ее компонентов</v>
      </c>
      <c r="E352" s="262"/>
      <c r="F352" s="44" t="str">
        <f t="shared" si="279"/>
        <v>Не предусмотрено</v>
      </c>
      <c r="G352" s="262"/>
      <c r="H352" s="44" t="str">
        <f t="shared" si="259"/>
        <v>Заготовка, хранение, транспортировка и обеспечение безопасности донорской крови и ее компонентов</v>
      </c>
      <c r="I352" s="262"/>
      <c r="J352" s="44" t="str">
        <f t="shared" si="278"/>
        <v>Не предусмотрено</v>
      </c>
      <c r="K352" s="69" t="s">
        <v>49</v>
      </c>
      <c r="L352" s="70" t="s">
        <v>118</v>
      </c>
      <c r="M352" s="76" t="s">
        <v>42</v>
      </c>
      <c r="N352" s="96">
        <v>1300</v>
      </c>
      <c r="O352" s="96">
        <v>650</v>
      </c>
      <c r="P352" s="58"/>
      <c r="Q352" s="59">
        <f t="shared" ref="Q352:Q356" si="281">IF(AND(N352&lt;&gt;0,M352="объем"),(O352/N352*100)/$Y$2*12,"")</f>
        <v>100</v>
      </c>
      <c r="R352" s="282"/>
      <c r="S352" s="261"/>
      <c r="T352" s="294"/>
      <c r="U352" s="262"/>
      <c r="V352" s="262"/>
      <c r="W352" s="268"/>
      <c r="X352" s="271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417" s="16" customFormat="1" ht="45" customHeight="1" thickBot="1" x14ac:dyDescent="0.3">
      <c r="A353" s="296"/>
      <c r="B353" s="44" t="str">
        <f t="shared" si="226"/>
        <v>ГБУЗ АО АМОКБ</v>
      </c>
      <c r="C353" s="298" t="s">
        <v>226</v>
      </c>
      <c r="D353" s="19" t="str">
        <f t="shared" si="2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53" s="262" t="s">
        <v>277</v>
      </c>
      <c r="F353" s="44" t="str">
        <f t="shared" si="279"/>
        <v>заключение договоров</v>
      </c>
      <c r="G353" s="262" t="s">
        <v>279</v>
      </c>
      <c r="H353" s="44" t="str">
        <f t="shared" si="25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3" s="263" t="s">
        <v>278</v>
      </c>
      <c r="J353" s="44" t="str">
        <f t="shared" ref="J353:J381" si="282">IF(I353="",J352,I353)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3" s="71" t="s">
        <v>227</v>
      </c>
      <c r="L353" s="70" t="s">
        <v>3</v>
      </c>
      <c r="M353" s="67" t="s">
        <v>5</v>
      </c>
      <c r="N353" s="98">
        <v>100</v>
      </c>
      <c r="O353" s="98">
        <v>100</v>
      </c>
      <c r="P353" s="51">
        <f t="shared" ref="P353:P386" si="283">IF(AND(N353&lt;&gt;0,M353="Кач."),O353/N353*100,"")</f>
        <v>100</v>
      </c>
      <c r="Q353" s="57"/>
      <c r="R353" s="282">
        <f>IFERROR(AVERAGE(P353:P354),"")</f>
        <v>100</v>
      </c>
      <c r="S353" s="261">
        <f>AVERAGE(Q353:Q354)</f>
        <v>100</v>
      </c>
      <c r="T353" s="294">
        <f>IFERROR((R353*0.7+S353*0.3)*2,S353*2)</f>
        <v>200</v>
      </c>
      <c r="U353" s="262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выполнено</v>
      </c>
      <c r="V353" s="262"/>
      <c r="W353" s="268"/>
      <c r="X353" s="271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  <c r="LN353" s="4"/>
      <c r="LO353" s="4"/>
      <c r="LP353" s="4"/>
      <c r="LQ353" s="4"/>
      <c r="LR353" s="4"/>
      <c r="LS353" s="4"/>
      <c r="LT353" s="4"/>
      <c r="LU353" s="4"/>
      <c r="LV353" s="4"/>
      <c r="LW353" s="4"/>
      <c r="LX353" s="4"/>
      <c r="LY353" s="4"/>
      <c r="LZ353" s="4"/>
      <c r="MA353" s="4"/>
      <c r="MB353" s="4"/>
      <c r="MC353" s="4"/>
      <c r="MD353" s="4"/>
      <c r="ME353" s="4"/>
      <c r="MF353" s="4"/>
      <c r="MG353" s="4"/>
      <c r="MH353" s="4"/>
      <c r="MI353" s="4"/>
      <c r="MJ353" s="4"/>
      <c r="MK353" s="4"/>
      <c r="ML353" s="4"/>
      <c r="MM353" s="4"/>
      <c r="MN353" s="4"/>
      <c r="MO353" s="4"/>
      <c r="MP353" s="4"/>
      <c r="MQ353" s="4"/>
      <c r="MR353" s="4"/>
      <c r="MS353" s="4"/>
      <c r="MT353" s="4"/>
      <c r="MU353" s="4"/>
      <c r="MV353" s="4"/>
      <c r="MW353" s="4"/>
      <c r="MX353" s="4"/>
      <c r="MY353" s="4"/>
      <c r="MZ353" s="4"/>
      <c r="NA353" s="4"/>
      <c r="NB353" s="4"/>
      <c r="NC353" s="4"/>
      <c r="ND353" s="4"/>
      <c r="NE353" s="4"/>
      <c r="NF353" s="4"/>
      <c r="NG353" s="4"/>
      <c r="NH353" s="4"/>
      <c r="NI353" s="4"/>
      <c r="NJ353" s="4"/>
      <c r="NK353" s="4"/>
      <c r="NL353" s="4"/>
      <c r="NM353" s="4"/>
      <c r="NN353" s="4"/>
      <c r="NO353" s="4"/>
      <c r="NP353" s="4"/>
      <c r="NQ353" s="4"/>
      <c r="NR353" s="4"/>
      <c r="NS353" s="4"/>
      <c r="NT353" s="4"/>
      <c r="NU353" s="4"/>
      <c r="NV353" s="4"/>
      <c r="NW353" s="4"/>
      <c r="NX353" s="4"/>
      <c r="NY353" s="4"/>
      <c r="NZ353" s="4"/>
      <c r="OA353" s="4"/>
      <c r="OB353" s="4"/>
      <c r="OC353" s="4"/>
      <c r="OD353" s="4"/>
      <c r="OE353" s="4"/>
      <c r="OF353" s="4"/>
      <c r="OG353" s="4"/>
      <c r="OH353" s="4"/>
      <c r="OI353" s="4"/>
      <c r="OJ353" s="4"/>
      <c r="OK353" s="4"/>
      <c r="OL353" s="4"/>
      <c r="OM353" s="4"/>
      <c r="ON353" s="4"/>
      <c r="OO353" s="4"/>
      <c r="OP353" s="4"/>
      <c r="OQ353" s="4"/>
      <c r="OR353" s="4"/>
      <c r="OS353" s="4"/>
      <c r="OT353" s="4"/>
      <c r="OU353" s="4"/>
      <c r="OV353" s="4"/>
      <c r="OW353" s="4"/>
      <c r="OX353" s="4"/>
      <c r="OY353" s="4"/>
      <c r="OZ353" s="4"/>
      <c r="PA353" s="4"/>
    </row>
    <row r="354" spans="1:417" s="16" customFormat="1" ht="43.5" customHeight="1" thickBot="1" x14ac:dyDescent="0.3">
      <c r="A354" s="297"/>
      <c r="B354" s="44" t="str">
        <f t="shared" si="226"/>
        <v>ГБУЗ АО АМОКБ</v>
      </c>
      <c r="C354" s="298"/>
      <c r="D354" s="19" t="str">
        <f t="shared" si="2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54" s="262"/>
      <c r="F354" s="44" t="str">
        <f t="shared" si="279"/>
        <v>заключение договоров</v>
      </c>
      <c r="G354" s="262"/>
      <c r="H354" s="44" t="str">
        <f t="shared" si="25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4" s="264"/>
      <c r="J354" s="44" t="str">
        <f t="shared" si="28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4" s="72" t="s">
        <v>234</v>
      </c>
      <c r="L354" s="70" t="s">
        <v>228</v>
      </c>
      <c r="M354" s="76" t="s">
        <v>42</v>
      </c>
      <c r="N354" s="96">
        <v>67.17</v>
      </c>
      <c r="O354" s="96">
        <v>67.17</v>
      </c>
      <c r="P354" s="58"/>
      <c r="Q354" s="55">
        <f>IF(AND(N354&lt;&gt;0,M354="объем"),(O354/N354*100),"")</f>
        <v>100</v>
      </c>
      <c r="R354" s="282"/>
      <c r="S354" s="261"/>
      <c r="T354" s="294"/>
      <c r="U354" s="262"/>
      <c r="V354" s="262"/>
      <c r="W354" s="269"/>
      <c r="X354" s="272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  <c r="LN354" s="4"/>
      <c r="LO354" s="4"/>
      <c r="LP354" s="4"/>
      <c r="LQ354" s="4"/>
      <c r="LR354" s="4"/>
      <c r="LS354" s="4"/>
      <c r="LT354" s="4"/>
      <c r="LU354" s="4"/>
      <c r="LV354" s="4"/>
      <c r="LW354" s="4"/>
      <c r="LX354" s="4"/>
      <c r="LY354" s="4"/>
      <c r="LZ354" s="4"/>
      <c r="MA354" s="4"/>
      <c r="MB354" s="4"/>
      <c r="MC354" s="4"/>
      <c r="MD354" s="4"/>
      <c r="ME354" s="4"/>
      <c r="MF354" s="4"/>
      <c r="MG354" s="4"/>
      <c r="MH354" s="4"/>
      <c r="MI354" s="4"/>
      <c r="MJ354" s="4"/>
      <c r="MK354" s="4"/>
      <c r="ML354" s="4"/>
      <c r="MM354" s="4"/>
      <c r="MN354" s="4"/>
      <c r="MO354" s="4"/>
      <c r="MP354" s="4"/>
      <c r="MQ354" s="4"/>
      <c r="MR354" s="4"/>
      <c r="MS354" s="4"/>
      <c r="MT354" s="4"/>
      <c r="MU354" s="4"/>
      <c r="MV354" s="4"/>
      <c r="MW354" s="4"/>
      <c r="MX354" s="4"/>
      <c r="MY354" s="4"/>
      <c r="MZ354" s="4"/>
      <c r="NA354" s="4"/>
      <c r="NB354" s="4"/>
      <c r="NC354" s="4"/>
      <c r="ND354" s="4"/>
      <c r="NE354" s="4"/>
      <c r="NF354" s="4"/>
      <c r="NG354" s="4"/>
      <c r="NH354" s="4"/>
      <c r="NI354" s="4"/>
      <c r="NJ354" s="4"/>
      <c r="NK354" s="4"/>
      <c r="NL354" s="4"/>
      <c r="NM354" s="4"/>
      <c r="NN354" s="4"/>
      <c r="NO354" s="4"/>
      <c r="NP354" s="4"/>
      <c r="NQ354" s="4"/>
      <c r="NR354" s="4"/>
      <c r="NS354" s="4"/>
      <c r="NT354" s="4"/>
      <c r="NU354" s="4"/>
      <c r="NV354" s="4"/>
      <c r="NW354" s="4"/>
      <c r="NX354" s="4"/>
      <c r="NY354" s="4"/>
      <c r="NZ354" s="4"/>
      <c r="OA354" s="4"/>
      <c r="OB354" s="4"/>
      <c r="OC354" s="4"/>
      <c r="OD354" s="4"/>
      <c r="OE354" s="4"/>
      <c r="OF354" s="4"/>
      <c r="OG354" s="4"/>
      <c r="OH354" s="4"/>
      <c r="OI354" s="4"/>
      <c r="OJ354" s="4"/>
      <c r="OK354" s="4"/>
      <c r="OL354" s="4"/>
      <c r="OM354" s="4"/>
      <c r="ON354" s="4"/>
      <c r="OO354" s="4"/>
      <c r="OP354" s="4"/>
      <c r="OQ354" s="4"/>
      <c r="OR354" s="4"/>
      <c r="OS354" s="4"/>
      <c r="OT354" s="4"/>
      <c r="OU354" s="4"/>
      <c r="OV354" s="4"/>
      <c r="OW354" s="4"/>
      <c r="OX354" s="4"/>
      <c r="OY354" s="4"/>
      <c r="OZ354" s="4"/>
      <c r="PA354" s="4"/>
    </row>
    <row r="355" spans="1:417" s="16" customFormat="1" ht="53.25" customHeight="1" thickBot="1" x14ac:dyDescent="0.3">
      <c r="A355" s="418" t="s">
        <v>17</v>
      </c>
      <c r="B355" s="44" t="str">
        <f t="shared" ref="B355:B367" si="284">IF(A355="",B354,A355)</f>
        <v>ГБУЗ АО БСМЭ</v>
      </c>
      <c r="C355" s="298" t="s">
        <v>54</v>
      </c>
      <c r="D355" s="19" t="str">
        <f t="shared" si="222"/>
        <v>Судебно-медицинская экспертиза</v>
      </c>
      <c r="E355" s="262" t="s">
        <v>54</v>
      </c>
      <c r="F355" s="44" t="str">
        <f t="shared" si="279"/>
        <v>Судебно-медицинская экспертиза</v>
      </c>
      <c r="G355" s="262" t="s">
        <v>47</v>
      </c>
      <c r="H355" s="44" t="str">
        <f t="shared" si="259"/>
        <v>Не предусмотрено</v>
      </c>
      <c r="I355" s="262" t="s">
        <v>54</v>
      </c>
      <c r="J355" s="44" t="str">
        <f t="shared" si="282"/>
        <v>Судебно-медицинская экспертиза</v>
      </c>
      <c r="K355" s="68" t="s">
        <v>55</v>
      </c>
      <c r="L355" s="67" t="s">
        <v>3</v>
      </c>
      <c r="M355" s="67" t="s">
        <v>5</v>
      </c>
      <c r="N355" s="98">
        <v>100</v>
      </c>
      <c r="O355" s="98">
        <v>100</v>
      </c>
      <c r="P355" s="51">
        <f>IF(AND(N355&lt;&gt;0,M355="Кач."),O355/N355*100,"")</f>
        <v>100</v>
      </c>
      <c r="Q355" s="51"/>
      <c r="R355" s="265">
        <f>IFERROR(AVERAGE(P355:P358),"")</f>
        <v>100</v>
      </c>
      <c r="S355" s="259">
        <f>AVERAGE(Q355:Q358)</f>
        <v>100.7917506222591</v>
      </c>
      <c r="T355" s="280">
        <f>IFERROR((R355*0.7+S355*0.3)*2,S355*2)</f>
        <v>200.47505037335546</v>
      </c>
      <c r="U355" s="263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ПЕРЕвыполнено</v>
      </c>
      <c r="V355" s="263"/>
      <c r="W355" s="345">
        <f>AVERAGE(T355:T358)</f>
        <v>200.47505037335546</v>
      </c>
      <c r="X355" s="352" t="str">
        <f>IF(W355&lt;170,"ГЗ по учреждению не выполнено","")&amp;IF(AND(W355&gt;=170,W355&lt;=200),"ГЗ по учреждению выполнено","")&amp;IF(W355&gt;200,"ГЗ по учреждению перевыполнено","")</f>
        <v>ГЗ по учреждению перевыполнено</v>
      </c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  <c r="IQ355" s="4"/>
      <c r="IR355" s="4"/>
      <c r="IS355" s="4"/>
      <c r="IT355" s="4"/>
      <c r="IU355" s="4"/>
      <c r="IV355" s="4"/>
      <c r="IW355" s="4"/>
      <c r="IX355" s="4"/>
      <c r="IY355" s="4"/>
      <c r="IZ355" s="4"/>
      <c r="JA355" s="4"/>
      <c r="JB355" s="4"/>
      <c r="JC355" s="4"/>
      <c r="JD355" s="4"/>
      <c r="JE355" s="4"/>
      <c r="JF355" s="4"/>
      <c r="JG355" s="4"/>
      <c r="JH355" s="4"/>
      <c r="JI355" s="4"/>
      <c r="JJ355" s="4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  <c r="JW355" s="4"/>
      <c r="JX355" s="4"/>
      <c r="JY355" s="4"/>
      <c r="JZ355" s="4"/>
      <c r="KA355" s="4"/>
      <c r="KB355" s="4"/>
      <c r="KC355" s="4"/>
      <c r="KD355" s="4"/>
      <c r="KE355" s="4"/>
      <c r="KF355" s="4"/>
      <c r="KG355" s="4"/>
      <c r="KH355" s="4"/>
      <c r="KI355" s="4"/>
      <c r="KJ355" s="4"/>
      <c r="KK355" s="4"/>
      <c r="KL355" s="4"/>
      <c r="KM355" s="4"/>
      <c r="KN355" s="4"/>
      <c r="KO355" s="4"/>
      <c r="KP355" s="4"/>
      <c r="KQ355" s="4"/>
      <c r="KR355" s="4"/>
      <c r="KS355" s="4"/>
      <c r="KT355" s="4"/>
      <c r="KU355" s="4"/>
      <c r="KV355" s="4"/>
      <c r="KW355" s="4"/>
      <c r="KX355" s="4"/>
      <c r="KY355" s="4"/>
      <c r="KZ355" s="4"/>
      <c r="LA355" s="4"/>
      <c r="LB355" s="4"/>
      <c r="LC355" s="4"/>
      <c r="LD355" s="4"/>
      <c r="LE355" s="4"/>
      <c r="LF355" s="4"/>
      <c r="LG355" s="4"/>
      <c r="LH355" s="4"/>
      <c r="LI355" s="4"/>
      <c r="LJ355" s="4"/>
      <c r="LK355" s="4"/>
      <c r="LL355" s="4"/>
      <c r="LM355" s="4"/>
      <c r="LN355" s="4"/>
      <c r="LO355" s="4"/>
      <c r="LP355" s="4"/>
      <c r="LQ355" s="4"/>
      <c r="LR355" s="4"/>
      <c r="LS355" s="4"/>
      <c r="LT355" s="4"/>
      <c r="LU355" s="4"/>
      <c r="LV355" s="4"/>
      <c r="LW355" s="4"/>
      <c r="LX355" s="4"/>
      <c r="LY355" s="4"/>
      <c r="LZ355" s="4"/>
      <c r="MA355" s="4"/>
      <c r="MB355" s="4"/>
      <c r="MC355" s="4"/>
      <c r="MD355" s="4"/>
      <c r="ME355" s="4"/>
      <c r="MF355" s="4"/>
      <c r="MG355" s="4"/>
      <c r="MH355" s="4"/>
      <c r="MI355" s="4"/>
      <c r="MJ355" s="4"/>
      <c r="MK355" s="4"/>
      <c r="ML355" s="4"/>
      <c r="MM355" s="4"/>
      <c r="MN355" s="4"/>
      <c r="MO355" s="4"/>
      <c r="MP355" s="4"/>
      <c r="MQ355" s="4"/>
      <c r="MR355" s="4"/>
      <c r="MS355" s="4"/>
      <c r="MT355" s="4"/>
      <c r="MU355" s="4"/>
      <c r="MV355" s="4"/>
      <c r="MW355" s="4"/>
      <c r="MX355" s="4"/>
      <c r="MY355" s="4"/>
      <c r="MZ355" s="4"/>
      <c r="NA355" s="4"/>
      <c r="NB355" s="4"/>
      <c r="NC355" s="4"/>
      <c r="ND355" s="4"/>
      <c r="NE355" s="4"/>
      <c r="NF355" s="4"/>
      <c r="NG355" s="4"/>
      <c r="NH355" s="4"/>
      <c r="NI355" s="4"/>
      <c r="NJ355" s="4"/>
      <c r="NK355" s="4"/>
      <c r="NL355" s="4"/>
      <c r="NM355" s="4"/>
      <c r="NN355" s="4"/>
      <c r="NO355" s="4"/>
      <c r="NP355" s="4"/>
      <c r="NQ355" s="4"/>
      <c r="NR355" s="4"/>
      <c r="NS355" s="4"/>
      <c r="NT355" s="4"/>
      <c r="NU355" s="4"/>
      <c r="NV355" s="4"/>
      <c r="NW355" s="4"/>
      <c r="NX355" s="4"/>
      <c r="NY355" s="4"/>
      <c r="NZ355" s="4"/>
      <c r="OA355" s="4"/>
      <c r="OB355" s="4"/>
      <c r="OC355" s="4"/>
      <c r="OD355" s="4"/>
      <c r="OE355" s="4"/>
      <c r="OF355" s="4"/>
      <c r="OG355" s="4"/>
      <c r="OH355" s="4"/>
      <c r="OI355" s="4"/>
      <c r="OJ355" s="4"/>
      <c r="OK355" s="4"/>
      <c r="OL355" s="4"/>
      <c r="OM355" s="4"/>
      <c r="ON355" s="4"/>
      <c r="OO355" s="4"/>
      <c r="OP355" s="4"/>
      <c r="OQ355" s="4"/>
      <c r="OR355" s="4"/>
      <c r="OS355" s="4"/>
      <c r="OT355" s="4"/>
      <c r="OU355" s="4"/>
      <c r="OV355" s="4"/>
      <c r="OW355" s="4"/>
      <c r="OX355" s="4"/>
      <c r="OY355" s="4"/>
      <c r="OZ355" s="4"/>
      <c r="PA355" s="4"/>
    </row>
    <row r="356" spans="1:417" s="16" customFormat="1" ht="53.25" customHeight="1" thickBot="1" x14ac:dyDescent="0.3">
      <c r="A356" s="418"/>
      <c r="B356" s="44" t="str">
        <f t="shared" si="284"/>
        <v>ГБУЗ АО БСМЭ</v>
      </c>
      <c r="C356" s="298"/>
      <c r="D356" s="19" t="str">
        <f t="shared" si="222"/>
        <v>Судебно-медицинская экспертиза</v>
      </c>
      <c r="E356" s="262"/>
      <c r="F356" s="44" t="str">
        <f t="shared" si="279"/>
        <v>Судебно-медицинская экспертиза</v>
      </c>
      <c r="G356" s="262"/>
      <c r="H356" s="44" t="str">
        <f t="shared" si="259"/>
        <v>Не предусмотрено</v>
      </c>
      <c r="I356" s="262"/>
      <c r="J356" s="44" t="str">
        <f t="shared" si="282"/>
        <v>Судебно-медицинская экспертиза</v>
      </c>
      <c r="K356" s="69" t="s">
        <v>56</v>
      </c>
      <c r="L356" s="70" t="s">
        <v>118</v>
      </c>
      <c r="M356" s="76" t="s">
        <v>42</v>
      </c>
      <c r="N356" s="96">
        <v>5900</v>
      </c>
      <c r="O356" s="139">
        <v>2639</v>
      </c>
      <c r="P356" s="53" t="str">
        <f t="shared" si="283"/>
        <v/>
      </c>
      <c r="Q356" s="52">
        <f t="shared" si="281"/>
        <v>89.457627118644069</v>
      </c>
      <c r="R356" s="278"/>
      <c r="S356" s="279"/>
      <c r="T356" s="281"/>
      <c r="U356" s="303"/>
      <c r="V356" s="303"/>
      <c r="W356" s="345"/>
      <c r="X356" s="352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  <c r="IQ356" s="4"/>
      <c r="IR356" s="4"/>
      <c r="IS356" s="4"/>
      <c r="IT356" s="4"/>
      <c r="IU356" s="4"/>
      <c r="IV356" s="4"/>
      <c r="IW356" s="4"/>
      <c r="IX356" s="4"/>
      <c r="IY356" s="4"/>
      <c r="IZ356" s="4"/>
      <c r="JA356" s="4"/>
      <c r="JB356" s="4"/>
      <c r="JC356" s="4"/>
      <c r="JD356" s="4"/>
      <c r="JE356" s="4"/>
      <c r="JF356" s="4"/>
      <c r="JG356" s="4"/>
      <c r="JH356" s="4"/>
      <c r="JI356" s="4"/>
      <c r="JJ356" s="4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  <c r="JW356" s="4"/>
      <c r="JX356" s="4"/>
      <c r="JY356" s="4"/>
      <c r="JZ356" s="4"/>
      <c r="KA356" s="4"/>
      <c r="KB356" s="4"/>
      <c r="KC356" s="4"/>
      <c r="KD356" s="4"/>
      <c r="KE356" s="4"/>
      <c r="KF356" s="4"/>
      <c r="KG356" s="4"/>
      <c r="KH356" s="4"/>
      <c r="KI356" s="4"/>
      <c r="KJ356" s="4"/>
      <c r="KK356" s="4"/>
      <c r="KL356" s="4"/>
      <c r="KM356" s="4"/>
      <c r="KN356" s="4"/>
      <c r="KO356" s="4"/>
      <c r="KP356" s="4"/>
      <c r="KQ356" s="4"/>
      <c r="KR356" s="4"/>
      <c r="KS356" s="4"/>
      <c r="KT356" s="4"/>
      <c r="KU356" s="4"/>
      <c r="KV356" s="4"/>
      <c r="KW356" s="4"/>
      <c r="KX356" s="4"/>
      <c r="KY356" s="4"/>
      <c r="KZ356" s="4"/>
      <c r="LA356" s="4"/>
      <c r="LB356" s="4"/>
      <c r="LC356" s="4"/>
      <c r="LD356" s="4"/>
      <c r="LE356" s="4"/>
      <c r="LF356" s="4"/>
      <c r="LG356" s="4"/>
      <c r="LH356" s="4"/>
      <c r="LI356" s="4"/>
      <c r="LJ356" s="4"/>
      <c r="LK356" s="4"/>
      <c r="LL356" s="4"/>
      <c r="LM356" s="4"/>
      <c r="LN356" s="4"/>
      <c r="LO356" s="4"/>
      <c r="LP356" s="4"/>
      <c r="LQ356" s="4"/>
      <c r="LR356" s="4"/>
      <c r="LS356" s="4"/>
      <c r="LT356" s="4"/>
      <c r="LU356" s="4"/>
      <c r="LV356" s="4"/>
      <c r="LW356" s="4"/>
      <c r="LX356" s="4"/>
      <c r="LY356" s="4"/>
      <c r="LZ356" s="4"/>
      <c r="MA356" s="4"/>
      <c r="MB356" s="4"/>
      <c r="MC356" s="4"/>
      <c r="MD356" s="4"/>
      <c r="ME356" s="4"/>
      <c r="MF356" s="4"/>
      <c r="MG356" s="4"/>
      <c r="MH356" s="4"/>
      <c r="MI356" s="4"/>
      <c r="MJ356" s="4"/>
      <c r="MK356" s="4"/>
      <c r="ML356" s="4"/>
      <c r="MM356" s="4"/>
      <c r="MN356" s="4"/>
      <c r="MO356" s="4"/>
      <c r="MP356" s="4"/>
      <c r="MQ356" s="4"/>
      <c r="MR356" s="4"/>
      <c r="MS356" s="4"/>
      <c r="MT356" s="4"/>
      <c r="MU356" s="4"/>
      <c r="MV356" s="4"/>
      <c r="MW356" s="4"/>
      <c r="MX356" s="4"/>
      <c r="MY356" s="4"/>
      <c r="MZ356" s="4"/>
      <c r="NA356" s="4"/>
      <c r="NB356" s="4"/>
      <c r="NC356" s="4"/>
      <c r="ND356" s="4"/>
      <c r="NE356" s="4"/>
      <c r="NF356" s="4"/>
      <c r="NG356" s="4"/>
      <c r="NH356" s="4"/>
      <c r="NI356" s="4"/>
      <c r="NJ356" s="4"/>
      <c r="NK356" s="4"/>
      <c r="NL356" s="4"/>
      <c r="NM356" s="4"/>
      <c r="NN356" s="4"/>
      <c r="NO356" s="4"/>
      <c r="NP356" s="4"/>
      <c r="NQ356" s="4"/>
      <c r="NR356" s="4"/>
      <c r="NS356" s="4"/>
      <c r="NT356" s="4"/>
      <c r="NU356" s="4"/>
      <c r="NV356" s="4"/>
      <c r="NW356" s="4"/>
      <c r="NX356" s="4"/>
      <c r="NY356" s="4"/>
      <c r="NZ356" s="4"/>
      <c r="OA356" s="4"/>
      <c r="OB356" s="4"/>
      <c r="OC356" s="4"/>
      <c r="OD356" s="4"/>
      <c r="OE356" s="4"/>
      <c r="OF356" s="4"/>
      <c r="OG356" s="4"/>
      <c r="OH356" s="4"/>
      <c r="OI356" s="4"/>
      <c r="OJ356" s="4"/>
      <c r="OK356" s="4"/>
      <c r="OL356" s="4"/>
      <c r="OM356" s="4"/>
      <c r="ON356" s="4"/>
      <c r="OO356" s="4"/>
      <c r="OP356" s="4"/>
      <c r="OQ356" s="4"/>
      <c r="OR356" s="4"/>
      <c r="OS356" s="4"/>
      <c r="OT356" s="4"/>
      <c r="OU356" s="4"/>
      <c r="OV356" s="4"/>
      <c r="OW356" s="4"/>
      <c r="OX356" s="4"/>
      <c r="OY356" s="4"/>
      <c r="OZ356" s="4"/>
      <c r="PA356" s="4"/>
    </row>
    <row r="357" spans="1:417" s="16" customFormat="1" ht="54" customHeight="1" thickBot="1" x14ac:dyDescent="0.3">
      <c r="A357" s="418"/>
      <c r="B357" s="44" t="str">
        <f t="shared" si="284"/>
        <v>ГБУЗ АО БСМЭ</v>
      </c>
      <c r="C357" s="298"/>
      <c r="D357" s="19" t="str">
        <f t="shared" si="222"/>
        <v>Судебно-медицинская экспертиза</v>
      </c>
      <c r="E357" s="262"/>
      <c r="F357" s="44" t="str">
        <f t="shared" si="279"/>
        <v>Судебно-медицинская экспертиза</v>
      </c>
      <c r="G357" s="262"/>
      <c r="H357" s="44" t="str">
        <f t="shared" si="259"/>
        <v>Не предусмотрено</v>
      </c>
      <c r="I357" s="262"/>
      <c r="J357" s="44" t="str">
        <f t="shared" si="282"/>
        <v>Судебно-медицинская экспертиза</v>
      </c>
      <c r="K357" s="68" t="s">
        <v>55</v>
      </c>
      <c r="L357" s="67" t="s">
        <v>3</v>
      </c>
      <c r="M357" s="67" t="s">
        <v>5</v>
      </c>
      <c r="N357" s="98">
        <v>100</v>
      </c>
      <c r="O357" s="98">
        <v>100</v>
      </c>
      <c r="P357" s="51">
        <f t="shared" si="283"/>
        <v>100</v>
      </c>
      <c r="Q357" s="51"/>
      <c r="R357" s="278"/>
      <c r="S357" s="279"/>
      <c r="T357" s="281"/>
      <c r="U357" s="303"/>
      <c r="V357" s="303"/>
      <c r="W357" s="345"/>
      <c r="X357" s="352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  <c r="IQ357" s="4"/>
      <c r="IR357" s="4"/>
      <c r="IS357" s="4"/>
      <c r="IT357" s="4"/>
      <c r="IU357" s="4"/>
      <c r="IV357" s="4"/>
      <c r="IW357" s="4"/>
      <c r="IX357" s="4"/>
      <c r="IY357" s="4"/>
      <c r="IZ357" s="4"/>
      <c r="JA357" s="4"/>
      <c r="JB357" s="4"/>
      <c r="JC357" s="4"/>
      <c r="JD357" s="4"/>
      <c r="JE357" s="4"/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  <c r="JW357" s="4"/>
      <c r="JX357" s="4"/>
      <c r="JY357" s="4"/>
      <c r="JZ357" s="4"/>
      <c r="KA357" s="4"/>
      <c r="KB357" s="4"/>
      <c r="KC357" s="4"/>
      <c r="KD357" s="4"/>
      <c r="KE357" s="4"/>
      <c r="KF357" s="4"/>
      <c r="KG357" s="4"/>
      <c r="KH357" s="4"/>
      <c r="KI357" s="4"/>
      <c r="KJ357" s="4"/>
      <c r="KK357" s="4"/>
      <c r="KL357" s="4"/>
      <c r="KM357" s="4"/>
      <c r="KN357" s="4"/>
      <c r="KO357" s="4"/>
      <c r="KP357" s="4"/>
      <c r="KQ357" s="4"/>
      <c r="KR357" s="4"/>
      <c r="KS357" s="4"/>
      <c r="KT357" s="4"/>
      <c r="KU357" s="4"/>
      <c r="KV357" s="4"/>
      <c r="KW357" s="4"/>
      <c r="KX357" s="4"/>
      <c r="KY357" s="4"/>
      <c r="KZ357" s="4"/>
      <c r="LA357" s="4"/>
      <c r="LB357" s="4"/>
      <c r="LC357" s="4"/>
      <c r="LD357" s="4"/>
      <c r="LE357" s="4"/>
      <c r="LF357" s="4"/>
      <c r="LG357" s="4"/>
      <c r="LH357" s="4"/>
      <c r="LI357" s="4"/>
      <c r="LJ357" s="4"/>
      <c r="LK357" s="4"/>
      <c r="LL357" s="4"/>
      <c r="LM357" s="4"/>
      <c r="LN357" s="4"/>
      <c r="LO357" s="4"/>
      <c r="LP357" s="4"/>
      <c r="LQ357" s="4"/>
      <c r="LR357" s="4"/>
      <c r="LS357" s="4"/>
      <c r="LT357" s="4"/>
      <c r="LU357" s="4"/>
      <c r="LV357" s="4"/>
      <c r="LW357" s="4"/>
      <c r="LX357" s="4"/>
      <c r="LY357" s="4"/>
      <c r="LZ357" s="4"/>
      <c r="MA357" s="4"/>
      <c r="MB357" s="4"/>
      <c r="MC357" s="4"/>
      <c r="MD357" s="4"/>
      <c r="ME357" s="4"/>
      <c r="MF357" s="4"/>
      <c r="MG357" s="4"/>
      <c r="MH357" s="4"/>
      <c r="MI357" s="4"/>
      <c r="MJ357" s="4"/>
      <c r="MK357" s="4"/>
      <c r="ML357" s="4"/>
      <c r="MM357" s="4"/>
      <c r="MN357" s="4"/>
      <c r="MO357" s="4"/>
      <c r="MP357" s="4"/>
      <c r="MQ357" s="4"/>
      <c r="MR357" s="4"/>
      <c r="MS357" s="4"/>
      <c r="MT357" s="4"/>
      <c r="MU357" s="4"/>
      <c r="MV357" s="4"/>
      <c r="MW357" s="4"/>
      <c r="MX357" s="4"/>
      <c r="MY357" s="4"/>
      <c r="MZ357" s="4"/>
      <c r="NA357" s="4"/>
      <c r="NB357" s="4"/>
      <c r="NC357" s="4"/>
      <c r="ND357" s="4"/>
      <c r="NE357" s="4"/>
      <c r="NF357" s="4"/>
      <c r="NG357" s="4"/>
      <c r="NH357" s="4"/>
      <c r="NI357" s="4"/>
      <c r="NJ357" s="4"/>
      <c r="NK357" s="4"/>
      <c r="NL357" s="4"/>
      <c r="NM357" s="4"/>
      <c r="NN357" s="4"/>
      <c r="NO357" s="4"/>
      <c r="NP357" s="4"/>
      <c r="NQ357" s="4"/>
      <c r="NR357" s="4"/>
      <c r="NS357" s="4"/>
      <c r="NT357" s="4"/>
      <c r="NU357" s="4"/>
      <c r="NV357" s="4"/>
      <c r="NW357" s="4"/>
      <c r="NX357" s="4"/>
      <c r="NY357" s="4"/>
      <c r="NZ357" s="4"/>
      <c r="OA357" s="4"/>
      <c r="OB357" s="4"/>
      <c r="OC357" s="4"/>
      <c r="OD357" s="4"/>
      <c r="OE357" s="4"/>
      <c r="OF357" s="4"/>
      <c r="OG357" s="4"/>
      <c r="OH357" s="4"/>
      <c r="OI357" s="4"/>
      <c r="OJ357" s="4"/>
      <c r="OK357" s="4"/>
      <c r="OL357" s="4"/>
      <c r="OM357" s="4"/>
      <c r="ON357" s="4"/>
      <c r="OO357" s="4"/>
      <c r="OP357" s="4"/>
      <c r="OQ357" s="4"/>
      <c r="OR357" s="4"/>
      <c r="OS357" s="4"/>
      <c r="OT357" s="4"/>
      <c r="OU357" s="4"/>
      <c r="OV357" s="4"/>
      <c r="OW357" s="4"/>
      <c r="OX357" s="4"/>
      <c r="OY357" s="4"/>
      <c r="OZ357" s="4"/>
      <c r="PA357" s="4"/>
    </row>
    <row r="358" spans="1:417" s="16" customFormat="1" ht="48" customHeight="1" thickBot="1" x14ac:dyDescent="0.3">
      <c r="A358" s="418"/>
      <c r="B358" s="44" t="str">
        <f t="shared" si="284"/>
        <v>ГБУЗ АО БСМЭ</v>
      </c>
      <c r="C358" s="298"/>
      <c r="D358" s="19" t="str">
        <f t="shared" si="222"/>
        <v>Судебно-медицинская экспертиза</v>
      </c>
      <c r="E358" s="262"/>
      <c r="F358" s="44" t="str">
        <f t="shared" si="279"/>
        <v>Судебно-медицинская экспертиза</v>
      </c>
      <c r="G358" s="262"/>
      <c r="H358" s="44" t="str">
        <f t="shared" si="259"/>
        <v>Не предусмотрено</v>
      </c>
      <c r="I358" s="262"/>
      <c r="J358" s="44" t="str">
        <f t="shared" si="282"/>
        <v>Судебно-медицинская экспертиза</v>
      </c>
      <c r="K358" s="69" t="s">
        <v>89</v>
      </c>
      <c r="L358" s="61" t="s">
        <v>41</v>
      </c>
      <c r="M358" s="76" t="s">
        <v>42</v>
      </c>
      <c r="N358" s="96">
        <v>14300</v>
      </c>
      <c r="O358" s="164">
        <v>8017</v>
      </c>
      <c r="P358" s="53" t="str">
        <f t="shared" si="283"/>
        <v/>
      </c>
      <c r="Q358" s="52">
        <f t="shared" ref="Q358:Q379" si="285">IF(AND(N358&lt;&gt;0,M358="объем"),(O358/N358*100)/$Y$2*12,"")</f>
        <v>112.12587412587413</v>
      </c>
      <c r="R358" s="266"/>
      <c r="S358" s="260"/>
      <c r="T358" s="305"/>
      <c r="U358" s="264"/>
      <c r="V358" s="264"/>
      <c r="W358" s="345"/>
      <c r="X358" s="352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  <c r="IQ358" s="4"/>
      <c r="IR358" s="4"/>
      <c r="IS358" s="4"/>
      <c r="IT358" s="4"/>
      <c r="IU358" s="4"/>
      <c r="IV358" s="4"/>
      <c r="IW358" s="4"/>
      <c r="IX358" s="4"/>
      <c r="IY358" s="4"/>
      <c r="IZ358" s="4"/>
      <c r="JA358" s="4"/>
      <c r="JB358" s="4"/>
      <c r="JC358" s="4"/>
      <c r="JD358" s="4"/>
      <c r="JE358" s="4"/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  <c r="JW358" s="4"/>
      <c r="JX358" s="4"/>
      <c r="JY358" s="4"/>
      <c r="JZ358" s="4"/>
      <c r="KA358" s="4"/>
      <c r="KB358" s="4"/>
      <c r="KC358" s="4"/>
      <c r="KD358" s="4"/>
      <c r="KE358" s="4"/>
      <c r="KF358" s="4"/>
      <c r="KG358" s="4"/>
      <c r="KH358" s="4"/>
      <c r="KI358" s="4"/>
      <c r="KJ358" s="4"/>
      <c r="KK358" s="4"/>
      <c r="KL358" s="4"/>
      <c r="KM358" s="4"/>
      <c r="KN358" s="4"/>
      <c r="KO358" s="4"/>
      <c r="KP358" s="4"/>
      <c r="KQ358" s="4"/>
      <c r="KR358" s="4"/>
      <c r="KS358" s="4"/>
      <c r="KT358" s="4"/>
      <c r="KU358" s="4"/>
      <c r="KV358" s="4"/>
      <c r="KW358" s="4"/>
      <c r="KX358" s="4"/>
      <c r="KY358" s="4"/>
      <c r="KZ358" s="4"/>
      <c r="LA358" s="4"/>
      <c r="LB358" s="4"/>
      <c r="LC358" s="4"/>
      <c r="LD358" s="4"/>
      <c r="LE358" s="4"/>
      <c r="LF358" s="4"/>
      <c r="LG358" s="4"/>
      <c r="LH358" s="4"/>
      <c r="LI358" s="4"/>
      <c r="LJ358" s="4"/>
      <c r="LK358" s="4"/>
      <c r="LL358" s="4"/>
      <c r="LM358" s="4"/>
      <c r="LN358" s="4"/>
      <c r="LO358" s="4"/>
      <c r="LP358" s="4"/>
      <c r="LQ358" s="4"/>
      <c r="LR358" s="4"/>
      <c r="LS358" s="4"/>
      <c r="LT358" s="4"/>
      <c r="LU358" s="4"/>
      <c r="LV358" s="4"/>
      <c r="LW358" s="4"/>
      <c r="LX358" s="4"/>
      <c r="LY358" s="4"/>
      <c r="LZ358" s="4"/>
      <c r="MA358" s="4"/>
      <c r="MB358" s="4"/>
      <c r="MC358" s="4"/>
      <c r="MD358" s="4"/>
      <c r="ME358" s="4"/>
      <c r="MF358" s="4"/>
      <c r="MG358" s="4"/>
      <c r="MH358" s="4"/>
      <c r="MI358" s="4"/>
      <c r="MJ358" s="4"/>
      <c r="MK358" s="4"/>
      <c r="ML358" s="4"/>
      <c r="MM358" s="4"/>
      <c r="MN358" s="4"/>
      <c r="MO358" s="4"/>
      <c r="MP358" s="4"/>
      <c r="MQ358" s="4"/>
      <c r="MR358" s="4"/>
      <c r="MS358" s="4"/>
      <c r="MT358" s="4"/>
      <c r="MU358" s="4"/>
      <c r="MV358" s="4"/>
      <c r="MW358" s="4"/>
      <c r="MX358" s="4"/>
      <c r="MY358" s="4"/>
      <c r="MZ358" s="4"/>
      <c r="NA358" s="4"/>
      <c r="NB358" s="4"/>
      <c r="NC358" s="4"/>
      <c r="ND358" s="4"/>
      <c r="NE358" s="4"/>
      <c r="NF358" s="4"/>
      <c r="NG358" s="4"/>
      <c r="NH358" s="4"/>
      <c r="NI358" s="4"/>
      <c r="NJ358" s="4"/>
      <c r="NK358" s="4"/>
      <c r="NL358" s="4"/>
      <c r="NM358" s="4"/>
      <c r="NN358" s="4"/>
      <c r="NO358" s="4"/>
      <c r="NP358" s="4"/>
      <c r="NQ358" s="4"/>
      <c r="NR358" s="4"/>
      <c r="NS358" s="4"/>
      <c r="NT358" s="4"/>
      <c r="NU358" s="4"/>
      <c r="NV358" s="4"/>
      <c r="NW358" s="4"/>
      <c r="NX358" s="4"/>
      <c r="NY358" s="4"/>
      <c r="NZ358" s="4"/>
      <c r="OA358" s="4"/>
      <c r="OB358" s="4"/>
      <c r="OC358" s="4"/>
      <c r="OD358" s="4"/>
      <c r="OE358" s="4"/>
      <c r="OF358" s="4"/>
      <c r="OG358" s="4"/>
      <c r="OH358" s="4"/>
      <c r="OI358" s="4"/>
      <c r="OJ358" s="4"/>
      <c r="OK358" s="4"/>
      <c r="OL358" s="4"/>
      <c r="OM358" s="4"/>
      <c r="ON358" s="4"/>
      <c r="OO358" s="4"/>
      <c r="OP358" s="4"/>
      <c r="OQ358" s="4"/>
      <c r="OR358" s="4"/>
      <c r="OS358" s="4"/>
      <c r="OT358" s="4"/>
      <c r="OU358" s="4"/>
      <c r="OV358" s="4"/>
      <c r="OW358" s="4"/>
      <c r="OX358" s="4"/>
      <c r="OY358" s="4"/>
      <c r="OZ358" s="4"/>
      <c r="PA358" s="4"/>
    </row>
    <row r="359" spans="1:417" s="14" customFormat="1" ht="44.25" customHeight="1" thickBot="1" x14ac:dyDescent="0.3">
      <c r="A359" s="299" t="s">
        <v>170</v>
      </c>
      <c r="B359" s="44" t="str">
        <f t="shared" si="284"/>
        <v>ГБУЗ АО МИАЦ</v>
      </c>
      <c r="C359" s="298" t="s">
        <v>340</v>
      </c>
      <c r="D359" s="19" t="str">
        <f t="shared" si="222"/>
        <v xml:space="preserve">Организация осуществления мероприятий по профилактике и формированию здорового образа жизни </v>
      </c>
      <c r="E359" s="262" t="s">
        <v>47</v>
      </c>
      <c r="F359" s="44" t="str">
        <f t="shared" si="279"/>
        <v>Не предусмотрено</v>
      </c>
      <c r="G359" s="262" t="s">
        <v>47</v>
      </c>
      <c r="H359" s="44" t="str">
        <f t="shared" si="259"/>
        <v>Не предусмотрено</v>
      </c>
      <c r="I359" s="262" t="s">
        <v>47</v>
      </c>
      <c r="J359" s="44" t="str">
        <f t="shared" si="282"/>
        <v>Не предусмотрено</v>
      </c>
      <c r="K359" s="68" t="s">
        <v>174</v>
      </c>
      <c r="L359" s="68" t="s">
        <v>3</v>
      </c>
      <c r="M359" s="68" t="s">
        <v>5</v>
      </c>
      <c r="N359" s="98">
        <v>99</v>
      </c>
      <c r="O359" s="98">
        <v>99</v>
      </c>
      <c r="P359" s="57">
        <f t="shared" ref="P359:P360" si="286">IF(AND(N359&lt;&gt;0,M359="Кач."),O359/N359*100,"")</f>
        <v>100</v>
      </c>
      <c r="Q359" s="57"/>
      <c r="R359" s="282">
        <f>IFERROR(AVERAGE(P359:P360),"")</f>
        <v>100</v>
      </c>
      <c r="S359" s="261">
        <f>AVERAGE(Q359:Q360)</f>
        <v>100</v>
      </c>
      <c r="T359" s="294">
        <f>IFERROR((R359*0.7+S359*0.3)*2,S359*2)</f>
        <v>200</v>
      </c>
      <c r="U359" s="262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выполнено</v>
      </c>
      <c r="V359" s="262"/>
      <c r="W359" s="267">
        <f>ROUND(AVERAGE(T359:T384),1)</f>
        <v>200</v>
      </c>
      <c r="X359" s="270" t="str">
        <f>IF(W359&lt;170,"ГЗ по учреждению не выполнено","")&amp;IF(AND(W359&gt;=170,W359&lt;=200),"ГЗ по учреждению выполнено","")&amp;IF(W359&gt;200,"ГЗ по учреждению перевыполнено","")</f>
        <v>ГЗ по учреждению выполнено</v>
      </c>
    </row>
    <row r="360" spans="1:417" s="4" customFormat="1" ht="28.5" customHeight="1" thickBot="1" x14ac:dyDescent="0.3">
      <c r="A360" s="300"/>
      <c r="B360" s="44" t="str">
        <f t="shared" si="284"/>
        <v>ГБУЗ АО МИАЦ</v>
      </c>
      <c r="C360" s="298"/>
      <c r="D360" s="19" t="str">
        <f t="shared" si="222"/>
        <v xml:space="preserve">Организация осуществления мероприятий по профилактике и формированию здорового образа жизни </v>
      </c>
      <c r="E360" s="262"/>
      <c r="F360" s="44" t="str">
        <f t="shared" si="279"/>
        <v>Не предусмотрено</v>
      </c>
      <c r="G360" s="262"/>
      <c r="H360" s="44" t="str">
        <f t="shared" si="259"/>
        <v>Не предусмотрено</v>
      </c>
      <c r="I360" s="262"/>
      <c r="J360" s="44" t="str">
        <f t="shared" si="282"/>
        <v>Не предусмотрено</v>
      </c>
      <c r="K360" s="69" t="s">
        <v>172</v>
      </c>
      <c r="L360" s="81" t="s">
        <v>58</v>
      </c>
      <c r="M360" s="76" t="s">
        <v>42</v>
      </c>
      <c r="N360" s="96">
        <v>74</v>
      </c>
      <c r="O360" s="95">
        <v>37</v>
      </c>
      <c r="P360" s="58" t="str">
        <f t="shared" si="286"/>
        <v/>
      </c>
      <c r="Q360" s="59">
        <f t="shared" ref="Q360" si="287">IF(AND(N360&lt;&gt;0,M360="объем"),(O360/N360*100)/$Y$2*12,"")</f>
        <v>100</v>
      </c>
      <c r="R360" s="282"/>
      <c r="S360" s="261"/>
      <c r="T360" s="294"/>
      <c r="U360" s="262"/>
      <c r="V360" s="262"/>
      <c r="W360" s="268"/>
      <c r="X360" s="271"/>
    </row>
    <row r="361" spans="1:417" s="4" customFormat="1" ht="51.75" customHeight="1" thickBot="1" x14ac:dyDescent="0.3">
      <c r="A361" s="300"/>
      <c r="B361" s="44" t="str">
        <f t="shared" si="284"/>
        <v>ГБУЗ АО МИАЦ</v>
      </c>
      <c r="C361" s="298" t="s">
        <v>256</v>
      </c>
      <c r="D361" s="19" t="str">
        <f t="shared" si="222"/>
        <v>Обеспечение мероприятий, направленных на охрану здоровья граждан</v>
      </c>
      <c r="E361" s="262" t="s">
        <v>47</v>
      </c>
      <c r="F361" s="44" t="str">
        <f t="shared" si="279"/>
        <v>Не предусмотрено</v>
      </c>
      <c r="G361" s="262" t="s">
        <v>47</v>
      </c>
      <c r="H361" s="44" t="str">
        <f t="shared" si="259"/>
        <v>Не предусмотрено</v>
      </c>
      <c r="I361" s="262" t="s">
        <v>47</v>
      </c>
      <c r="J361" s="44" t="str">
        <f t="shared" si="282"/>
        <v>Не предусмотрено</v>
      </c>
      <c r="K361" s="68" t="s">
        <v>173</v>
      </c>
      <c r="L361" s="68" t="s">
        <v>3</v>
      </c>
      <c r="M361" s="68" t="s">
        <v>5</v>
      </c>
      <c r="N361" s="98">
        <v>99</v>
      </c>
      <c r="O361" s="98">
        <v>99</v>
      </c>
      <c r="P361" s="51">
        <f t="shared" ref="P361:P363" si="288">IF(AND(N361&lt;&gt;0,M361="Кач."),O361/N361*100,"")</f>
        <v>100</v>
      </c>
      <c r="Q361" s="57"/>
      <c r="R361" s="282">
        <f>IFERROR(AVERAGE(P361:P363),"")</f>
        <v>100</v>
      </c>
      <c r="S361" s="261">
        <f>AVERAGE(Q361:Q363)</f>
        <v>100.44074266874891</v>
      </c>
      <c r="T361" s="294">
        <f>IFERROR((R361*0.7+S361*0.3)*2,S361*2)</f>
        <v>200.26444560124935</v>
      </c>
      <c r="U361" s="262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ПЕРЕвыполнено</v>
      </c>
      <c r="V361" s="290"/>
      <c r="W361" s="268"/>
      <c r="X361" s="271"/>
    </row>
    <row r="362" spans="1:417" s="4" customFormat="1" ht="28.5" customHeight="1" thickBot="1" x14ac:dyDescent="0.3">
      <c r="A362" s="300"/>
      <c r="B362" s="44" t="str">
        <f t="shared" si="284"/>
        <v>ГБУЗ АО МИАЦ</v>
      </c>
      <c r="C362" s="298"/>
      <c r="D362" s="19" t="str">
        <f t="shared" si="222"/>
        <v>Обеспечение мероприятий, направленных на охрану здоровья граждан</v>
      </c>
      <c r="E362" s="262"/>
      <c r="F362" s="44" t="str">
        <f t="shared" si="279"/>
        <v>Не предусмотрено</v>
      </c>
      <c r="G362" s="262"/>
      <c r="H362" s="44" t="str">
        <f t="shared" si="259"/>
        <v>Не предусмотрено</v>
      </c>
      <c r="I362" s="262"/>
      <c r="J362" s="44" t="str">
        <f t="shared" si="282"/>
        <v>Не предусмотрено</v>
      </c>
      <c r="K362" s="69" t="s">
        <v>172</v>
      </c>
      <c r="L362" s="81" t="s">
        <v>58</v>
      </c>
      <c r="M362" s="76" t="s">
        <v>42</v>
      </c>
      <c r="N362" s="96">
        <v>339</v>
      </c>
      <c r="O362" s="96">
        <v>169</v>
      </c>
      <c r="P362" s="58" t="str">
        <f t="shared" si="288"/>
        <v/>
      </c>
      <c r="Q362" s="59">
        <f t="shared" ref="Q362" si="289">IF(AND(N362&lt;&gt;0,M362="объем"),(O362/N362*100)/$Y$2*12,"")</f>
        <v>99.705014749262517</v>
      </c>
      <c r="R362" s="282"/>
      <c r="S362" s="261"/>
      <c r="T362" s="294"/>
      <c r="U362" s="262"/>
      <c r="V362" s="290"/>
      <c r="W362" s="268"/>
      <c r="X362" s="271"/>
    </row>
    <row r="363" spans="1:417" s="14" customFormat="1" ht="51.75" customHeight="1" thickBot="1" x14ac:dyDescent="0.3">
      <c r="A363" s="300"/>
      <c r="B363" s="44" t="str">
        <f t="shared" si="284"/>
        <v>ГБУЗ АО МИАЦ</v>
      </c>
      <c r="C363" s="298"/>
      <c r="D363" s="19" t="str">
        <f t="shared" si="222"/>
        <v>Обеспечение мероприятий, направленных на охрану здоровья граждан</v>
      </c>
      <c r="E363" s="262"/>
      <c r="F363" s="44" t="str">
        <f t="shared" si="279"/>
        <v>Не предусмотрено</v>
      </c>
      <c r="G363" s="262"/>
      <c r="H363" s="44" t="str">
        <f t="shared" si="259"/>
        <v>Не предусмотрено</v>
      </c>
      <c r="I363" s="262"/>
      <c r="J363" s="44" t="str">
        <f t="shared" si="282"/>
        <v>Не предусмотрено</v>
      </c>
      <c r="K363" s="69" t="s">
        <v>175</v>
      </c>
      <c r="L363" s="81" t="s">
        <v>58</v>
      </c>
      <c r="M363" s="76" t="s">
        <v>42</v>
      </c>
      <c r="N363" s="96">
        <v>85</v>
      </c>
      <c r="O363" s="96">
        <v>43</v>
      </c>
      <c r="P363" s="58" t="str">
        <f t="shared" si="288"/>
        <v/>
      </c>
      <c r="Q363" s="59">
        <f t="shared" ref="Q363" si="290">IF(AND(N363&lt;&gt;0,M363="объем"),(O363/N363*100)/$Y$2*12,"")</f>
        <v>101.1764705882353</v>
      </c>
      <c r="R363" s="282"/>
      <c r="S363" s="261"/>
      <c r="T363" s="294"/>
      <c r="U363" s="262"/>
      <c r="V363" s="290"/>
      <c r="W363" s="268"/>
      <c r="X363" s="271"/>
    </row>
    <row r="364" spans="1:417" s="4" customFormat="1" ht="44.25" customHeight="1" thickBot="1" x14ac:dyDescent="0.3">
      <c r="A364" s="300"/>
      <c r="B364" s="44" t="str">
        <f t="shared" si="284"/>
        <v>ГБУЗ АО МИАЦ</v>
      </c>
      <c r="C364" s="284" t="s">
        <v>224</v>
      </c>
      <c r="D364" s="19" t="str">
        <f t="shared" si="222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4" s="263" t="s">
        <v>47</v>
      </c>
      <c r="F364" s="44" t="str">
        <f t="shared" si="279"/>
        <v>Не предусмотрено</v>
      </c>
      <c r="G364" s="263" t="s">
        <v>47</v>
      </c>
      <c r="H364" s="44" t="str">
        <f t="shared" si="259"/>
        <v>Не предусмотрено</v>
      </c>
      <c r="I364" s="263" t="s">
        <v>47</v>
      </c>
      <c r="J364" s="44" t="str">
        <f t="shared" si="282"/>
        <v>Не предусмотрено</v>
      </c>
      <c r="K364" s="68" t="s">
        <v>176</v>
      </c>
      <c r="L364" s="68" t="s">
        <v>3</v>
      </c>
      <c r="M364" s="68" t="s">
        <v>5</v>
      </c>
      <c r="N364" s="98">
        <v>99</v>
      </c>
      <c r="O364" s="98">
        <v>99</v>
      </c>
      <c r="P364" s="57">
        <f t="shared" ref="P364:P366" si="291">IF(AND(N364&lt;&gt;0,M364="Кач."),O364/N364*100,"")</f>
        <v>100</v>
      </c>
      <c r="Q364" s="57"/>
      <c r="R364" s="282">
        <f>IFERROR(AVERAGE(P364:P366),"")</f>
        <v>100</v>
      </c>
      <c r="S364" s="261">
        <f>AVERAGE(Q364:Q366)</f>
        <v>99.4857020303117</v>
      </c>
      <c r="T364" s="294">
        <f>IFERROR((R364*0.7+S364*0.3)*2,S364*2)</f>
        <v>199.69142121818703</v>
      </c>
      <c r="U364" s="262" t="str">
        <f>IF(T364&lt;170,"ГЗ по услуге (работе) НЕ выполнено","")&amp;IF(AND(T364&gt;=170,T364&lt;=200),"ГЗ по услуге (работе) выполнено","")&amp;IF(T364&gt;200,"ГЗ по услуге (работе) ПЕРЕвыполнено","")</f>
        <v>ГЗ по услуге (работе) выполнено</v>
      </c>
      <c r="V364" s="290"/>
      <c r="W364" s="268"/>
      <c r="X364" s="271"/>
    </row>
    <row r="365" spans="1:417" s="4" customFormat="1" ht="45.75" customHeight="1" thickBot="1" x14ac:dyDescent="0.3">
      <c r="A365" s="300"/>
      <c r="B365" s="44" t="str">
        <f t="shared" si="284"/>
        <v>ГБУЗ АО МИАЦ</v>
      </c>
      <c r="C365" s="306"/>
      <c r="D365" s="19" t="str">
        <f t="shared" si="222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5" s="303"/>
      <c r="F365" s="44" t="str">
        <f t="shared" si="279"/>
        <v>Не предусмотрено</v>
      </c>
      <c r="G365" s="303"/>
      <c r="H365" s="44" t="str">
        <f t="shared" si="259"/>
        <v>Не предусмотрено</v>
      </c>
      <c r="I365" s="303"/>
      <c r="J365" s="44" t="str">
        <f t="shared" si="282"/>
        <v>Не предусмотрено</v>
      </c>
      <c r="K365" s="69" t="s">
        <v>175</v>
      </c>
      <c r="L365" s="81" t="s">
        <v>41</v>
      </c>
      <c r="M365" s="76" t="s">
        <v>42</v>
      </c>
      <c r="N365" s="96">
        <v>3497</v>
      </c>
      <c r="O365" s="96">
        <v>1748</v>
      </c>
      <c r="P365" s="58" t="str">
        <f t="shared" si="291"/>
        <v/>
      </c>
      <c r="Q365" s="59">
        <f t="shared" ref="Q365:Q367" si="292">IF(AND(N365&lt;&gt;0,M365="объем"),(O365/N365*100)/$Y$2*12,"")</f>
        <v>99.971404060623399</v>
      </c>
      <c r="R365" s="282"/>
      <c r="S365" s="261"/>
      <c r="T365" s="294"/>
      <c r="U365" s="262"/>
      <c r="V365" s="290"/>
      <c r="W365" s="268"/>
      <c r="X365" s="271"/>
    </row>
    <row r="366" spans="1:417" s="4" customFormat="1" ht="36.75" customHeight="1" thickBot="1" x14ac:dyDescent="0.3">
      <c r="A366" s="300"/>
      <c r="B366" s="44" t="str">
        <f t="shared" si="284"/>
        <v>ГБУЗ АО МИАЦ</v>
      </c>
      <c r="C366" s="285"/>
      <c r="D366" s="19" t="str">
        <f t="shared" si="222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6" s="264"/>
      <c r="F366" s="44" t="str">
        <f t="shared" si="279"/>
        <v>Не предусмотрено</v>
      </c>
      <c r="G366" s="264"/>
      <c r="H366" s="44" t="str">
        <f t="shared" si="259"/>
        <v>Не предусмотрено</v>
      </c>
      <c r="I366" s="264"/>
      <c r="J366" s="44" t="str">
        <f t="shared" si="282"/>
        <v>Не предусмотрено</v>
      </c>
      <c r="K366" s="69" t="s">
        <v>177</v>
      </c>
      <c r="L366" s="81" t="s">
        <v>41</v>
      </c>
      <c r="M366" s="76" t="s">
        <v>42</v>
      </c>
      <c r="N366" s="96">
        <v>200</v>
      </c>
      <c r="O366" s="96">
        <v>99</v>
      </c>
      <c r="P366" s="58" t="str">
        <f t="shared" si="291"/>
        <v/>
      </c>
      <c r="Q366" s="59">
        <f t="shared" si="292"/>
        <v>99</v>
      </c>
      <c r="R366" s="282"/>
      <c r="S366" s="261"/>
      <c r="T366" s="294"/>
      <c r="U366" s="262"/>
      <c r="V366" s="290"/>
      <c r="W366" s="268"/>
      <c r="X366" s="271"/>
    </row>
    <row r="367" spans="1:417" s="4" customFormat="1" ht="27.6" customHeight="1" thickBot="1" x14ac:dyDescent="0.3">
      <c r="A367" s="300"/>
      <c r="B367" s="44" t="str">
        <f t="shared" si="284"/>
        <v>ГБУЗ АО МИАЦ</v>
      </c>
      <c r="C367" s="298" t="s">
        <v>178</v>
      </c>
      <c r="D367" s="19" t="str">
        <f t="shared" si="222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7" s="262" t="s">
        <v>47</v>
      </c>
      <c r="F367" s="44" t="str">
        <f t="shared" si="279"/>
        <v>Не предусмотрено</v>
      </c>
      <c r="G367" s="262" t="s">
        <v>47</v>
      </c>
      <c r="H367" s="44" t="str">
        <f t="shared" si="259"/>
        <v>Не предусмотрено</v>
      </c>
      <c r="I367" s="262" t="s">
        <v>47</v>
      </c>
      <c r="J367" s="44" t="str">
        <f t="shared" si="282"/>
        <v>Не предусмотрено</v>
      </c>
      <c r="K367" s="68" t="s">
        <v>174</v>
      </c>
      <c r="L367" s="68" t="s">
        <v>3</v>
      </c>
      <c r="M367" s="68" t="s">
        <v>5</v>
      </c>
      <c r="N367" s="98">
        <v>99</v>
      </c>
      <c r="O367" s="98">
        <v>99</v>
      </c>
      <c r="P367" s="57">
        <f t="shared" ref="P367:P368" si="293">IF(AND(N367&lt;&gt;0,M367="Кач."),O367/N367*100,"")</f>
        <v>100</v>
      </c>
      <c r="Q367" s="57" t="str">
        <f t="shared" si="292"/>
        <v/>
      </c>
      <c r="R367" s="282">
        <f>IFERROR(AVERAGE(P367:P368),"")</f>
        <v>100</v>
      </c>
      <c r="S367" s="261">
        <f>AVERAGE(Q367:Q368)</f>
        <v>100</v>
      </c>
      <c r="T367" s="280">
        <f t="shared" ref="T367:T383" si="294">IFERROR((R367*0.7+S367*0.3)*2,S367*2)</f>
        <v>200</v>
      </c>
      <c r="U367" s="262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62"/>
      <c r="W367" s="268"/>
      <c r="X367" s="271"/>
    </row>
    <row r="368" spans="1:417" s="4" customFormat="1" ht="57" customHeight="1" thickBot="1" x14ac:dyDescent="0.3">
      <c r="A368" s="300"/>
      <c r="B368" s="44" t="str">
        <f t="shared" ref="B368:B439" si="295">IF(A368="",B367,A368)</f>
        <v>ГБУЗ АО МИАЦ</v>
      </c>
      <c r="C368" s="298"/>
      <c r="D368" s="19" t="str">
        <f t="shared" ref="D368:D439" si="296">IF(C368="",D367,C368)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8" s="262"/>
      <c r="F368" s="44" t="str">
        <f t="shared" si="279"/>
        <v>Не предусмотрено</v>
      </c>
      <c r="G368" s="262"/>
      <c r="H368" s="44" t="str">
        <f t="shared" si="259"/>
        <v>Не предусмотрено</v>
      </c>
      <c r="I368" s="262"/>
      <c r="J368" s="44" t="str">
        <f t="shared" si="282"/>
        <v>Не предусмотрено</v>
      </c>
      <c r="K368" s="69" t="s">
        <v>172</v>
      </c>
      <c r="L368" s="81" t="s">
        <v>58</v>
      </c>
      <c r="M368" s="76" t="s">
        <v>42</v>
      </c>
      <c r="N368" s="96">
        <v>126</v>
      </c>
      <c r="O368" s="96">
        <v>63</v>
      </c>
      <c r="P368" s="58" t="str">
        <f t="shared" si="293"/>
        <v/>
      </c>
      <c r="Q368" s="59">
        <f t="shared" ref="Q368:Q369" si="297">IF(AND(N368&lt;&gt;0,M368="объем"),(O368/N368*100)/$Y$2*12,"")</f>
        <v>100</v>
      </c>
      <c r="R368" s="282"/>
      <c r="S368" s="261"/>
      <c r="T368" s="305"/>
      <c r="U368" s="262"/>
      <c r="V368" s="262"/>
      <c r="W368" s="268"/>
      <c r="X368" s="271"/>
    </row>
    <row r="369" spans="1:24" s="4" customFormat="1" ht="27.6" customHeight="1" thickBot="1" x14ac:dyDescent="0.3">
      <c r="A369" s="300"/>
      <c r="B369" s="44" t="str">
        <f t="shared" si="295"/>
        <v>ГБУЗ АО МИАЦ</v>
      </c>
      <c r="C369" s="298" t="s">
        <v>179</v>
      </c>
      <c r="D369" s="19" t="str">
        <f t="shared" si="296"/>
        <v xml:space="preserve">Освещение деятельности органов государственной власти
</v>
      </c>
      <c r="E369" s="262" t="s">
        <v>47</v>
      </c>
      <c r="F369" s="44" t="str">
        <f t="shared" si="279"/>
        <v>Не предусмотрено</v>
      </c>
      <c r="G369" s="262" t="s">
        <v>47</v>
      </c>
      <c r="H369" s="44" t="str">
        <f t="shared" si="259"/>
        <v>Не предусмотрено</v>
      </c>
      <c r="I369" s="262" t="s">
        <v>47</v>
      </c>
      <c r="J369" s="44" t="str">
        <f t="shared" si="282"/>
        <v>Не предусмотрено</v>
      </c>
      <c r="K369" s="68" t="s">
        <v>225</v>
      </c>
      <c r="L369" s="68" t="s">
        <v>3</v>
      </c>
      <c r="M369" s="68" t="s">
        <v>5</v>
      </c>
      <c r="N369" s="98">
        <v>99</v>
      </c>
      <c r="O369" s="98">
        <v>99</v>
      </c>
      <c r="P369" s="51">
        <f t="shared" ref="P369:P370" si="298">IF(AND(N369&lt;&gt;0,M369="Кач."),O369/N369*100,"")</f>
        <v>100</v>
      </c>
      <c r="Q369" s="57" t="str">
        <f t="shared" si="297"/>
        <v/>
      </c>
      <c r="R369" s="282">
        <f>IFERROR(AVERAGE(P369:P370),"")</f>
        <v>100</v>
      </c>
      <c r="S369" s="261">
        <f t="shared" ref="S369" si="299">AVERAGE(Q369:Q370)</f>
        <v>100</v>
      </c>
      <c r="T369" s="280">
        <f t="shared" si="294"/>
        <v>200</v>
      </c>
      <c r="U369" s="262" t="str">
        <f t="shared" ref="U369" si="300"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выполнено</v>
      </c>
      <c r="V369" s="262"/>
      <c r="W369" s="268"/>
      <c r="X369" s="271"/>
    </row>
    <row r="370" spans="1:24" s="4" customFormat="1" ht="50.25" customHeight="1" thickBot="1" x14ac:dyDescent="0.3">
      <c r="A370" s="300"/>
      <c r="B370" s="44" t="str">
        <f t="shared" si="295"/>
        <v>ГБУЗ АО МИАЦ</v>
      </c>
      <c r="C370" s="298"/>
      <c r="D370" s="19" t="str">
        <f t="shared" si="296"/>
        <v xml:space="preserve">Освещение деятельности органов государственной власти
</v>
      </c>
      <c r="E370" s="262"/>
      <c r="F370" s="44" t="str">
        <f t="shared" si="279"/>
        <v>Не предусмотрено</v>
      </c>
      <c r="G370" s="262"/>
      <c r="H370" s="44" t="str">
        <f t="shared" si="259"/>
        <v>Не предусмотрено</v>
      </c>
      <c r="I370" s="262"/>
      <c r="J370" s="44" t="str">
        <f t="shared" si="282"/>
        <v>Не предусмотрено</v>
      </c>
      <c r="K370" s="69" t="s">
        <v>180</v>
      </c>
      <c r="L370" s="81" t="s">
        <v>41</v>
      </c>
      <c r="M370" s="76" t="s">
        <v>42</v>
      </c>
      <c r="N370" s="96">
        <v>5060</v>
      </c>
      <c r="O370" s="162">
        <v>2530</v>
      </c>
      <c r="P370" s="58" t="str">
        <f t="shared" si="298"/>
        <v/>
      </c>
      <c r="Q370" s="59">
        <f t="shared" ref="Q370:Q378" si="301">IF(AND(N370&lt;&gt;0,M370="объем"),(O370/N370*100)/$Y$2*12,"")</f>
        <v>100</v>
      </c>
      <c r="R370" s="282"/>
      <c r="S370" s="261"/>
      <c r="T370" s="305"/>
      <c r="U370" s="262"/>
      <c r="V370" s="262"/>
      <c r="W370" s="268"/>
      <c r="X370" s="271"/>
    </row>
    <row r="371" spans="1:24" s="4" customFormat="1" ht="63.75" customHeight="1" thickBot="1" x14ac:dyDescent="0.3">
      <c r="A371" s="300"/>
      <c r="B371" s="44" t="str">
        <f t="shared" si="295"/>
        <v>ГБУЗ АО МИАЦ</v>
      </c>
      <c r="C371" s="284" t="s">
        <v>196</v>
      </c>
      <c r="D371" s="19" t="str">
        <f t="shared" si="296"/>
        <v>Создание и развитие(модернизация)  информационных систем и компонентов информационно-телекоммуникационной инфраструктуры</v>
      </c>
      <c r="E371" s="161" t="s">
        <v>283</v>
      </c>
      <c r="F371" s="44" t="str">
        <f t="shared" si="279"/>
        <v>Cоздание и развитие (модернизация) информационных систем и компонентов информационно-телекоммуникационной инфраструктуры</v>
      </c>
      <c r="G371" s="263" t="s">
        <v>47</v>
      </c>
      <c r="H371" s="44" t="str">
        <f t="shared" si="259"/>
        <v>Не предусмотрено</v>
      </c>
      <c r="I371" s="263" t="s">
        <v>47</v>
      </c>
      <c r="J371" s="44" t="str">
        <f t="shared" si="282"/>
        <v>Не предусмотрено</v>
      </c>
      <c r="K371" s="68" t="s">
        <v>195</v>
      </c>
      <c r="L371" s="68" t="s">
        <v>3</v>
      </c>
      <c r="M371" s="68" t="s">
        <v>5</v>
      </c>
      <c r="N371" s="98">
        <v>99</v>
      </c>
      <c r="O371" s="98">
        <v>99</v>
      </c>
      <c r="P371" s="57">
        <f t="shared" si="283"/>
        <v>100</v>
      </c>
      <c r="Q371" s="57" t="str">
        <f t="shared" si="301"/>
        <v/>
      </c>
      <c r="R371" s="282">
        <f t="shared" ref="R371" si="302">IFERROR(AVERAGE(P371:P372),"")</f>
        <v>100</v>
      </c>
      <c r="S371" s="259">
        <f t="shared" ref="S371" si="303">AVERAGE(Q371:Q372)</f>
        <v>100</v>
      </c>
      <c r="T371" s="280">
        <f t="shared" si="294"/>
        <v>200</v>
      </c>
      <c r="U371" s="262" t="str">
        <f t="shared" ref="U371" si="304"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262"/>
      <c r="W371" s="268"/>
      <c r="X371" s="271"/>
    </row>
    <row r="372" spans="1:24" s="4" customFormat="1" ht="42" customHeight="1" thickBot="1" x14ac:dyDescent="0.3">
      <c r="A372" s="300"/>
      <c r="B372" s="44" t="str">
        <f>IF(A372="",B371,A372)</f>
        <v>ГБУЗ АО МИАЦ</v>
      </c>
      <c r="C372" s="306"/>
      <c r="D372" s="19" t="str">
        <f>IF(C372="",D371,C372)</f>
        <v>Создание и развитие(модернизация)  информационных систем и компонентов информационно-телекоммуникационной инфраструктуры</v>
      </c>
      <c r="E372" s="144" t="s">
        <v>59</v>
      </c>
      <c r="F372" s="44" t="str">
        <f>IF(E372="",F371,E372)</f>
        <v>ИС обеспечения специальной деятельности</v>
      </c>
      <c r="G372" s="303"/>
      <c r="H372" s="44" t="str">
        <f>IF(G372="",H371,G372)</f>
        <v>Не предусмотрено</v>
      </c>
      <c r="I372" s="303"/>
      <c r="J372" s="44" t="str">
        <f t="shared" si="282"/>
        <v>Не предусмотрено</v>
      </c>
      <c r="K372" s="69" t="s">
        <v>284</v>
      </c>
      <c r="L372" s="81" t="s">
        <v>41</v>
      </c>
      <c r="M372" s="76" t="s">
        <v>42</v>
      </c>
      <c r="N372" s="95">
        <v>2</v>
      </c>
      <c r="O372" s="96">
        <v>2</v>
      </c>
      <c r="P372" s="58" t="str">
        <f t="shared" si="283"/>
        <v/>
      </c>
      <c r="Q372" s="213">
        <f>IF(AND(N372&lt;&gt;0,M372="объем"),(O372/N372*100),"")</f>
        <v>100</v>
      </c>
      <c r="R372" s="282"/>
      <c r="S372" s="260"/>
      <c r="T372" s="305"/>
      <c r="U372" s="262"/>
      <c r="V372" s="262"/>
      <c r="W372" s="268"/>
      <c r="X372" s="271"/>
    </row>
    <row r="373" spans="1:24" s="4" customFormat="1" ht="53.25" customHeight="1" thickBot="1" x14ac:dyDescent="0.3">
      <c r="A373" s="300"/>
      <c r="B373" s="44" t="str">
        <f>IF(A373="",B372,A373)</f>
        <v>ГБУЗ АО МИАЦ</v>
      </c>
      <c r="C373" s="306" t="s">
        <v>285</v>
      </c>
      <c r="D373" s="19" t="str">
        <f>IF(C373="",D372,C373)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73" s="161" t="s">
        <v>59</v>
      </c>
      <c r="F373" s="44" t="str">
        <f>IF(E373="",F372,E373)</f>
        <v>ИС обеспечения специальной деятельности</v>
      </c>
      <c r="G373" s="161" t="s">
        <v>286</v>
      </c>
      <c r="H373" s="44" t="str">
        <f>IF(G373="",H372,G373)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73" s="161" t="s">
        <v>47</v>
      </c>
      <c r="J373" s="44" t="str">
        <f t="shared" si="282"/>
        <v>Не предусмотрено</v>
      </c>
      <c r="K373" s="80" t="s">
        <v>287</v>
      </c>
      <c r="L373" s="68" t="s">
        <v>3</v>
      </c>
      <c r="M373" s="68" t="s">
        <v>5</v>
      </c>
      <c r="N373" s="98">
        <v>99</v>
      </c>
      <c r="O373" s="98">
        <v>99</v>
      </c>
      <c r="P373" s="57">
        <f t="shared" si="283"/>
        <v>100</v>
      </c>
      <c r="Q373" s="200" t="str">
        <f t="shared" si="301"/>
        <v/>
      </c>
      <c r="R373" s="282">
        <f t="shared" ref="R373" si="305">IFERROR(AVERAGE(P373:P374),"")</f>
        <v>100</v>
      </c>
      <c r="S373" s="261">
        <f t="shared" ref="S373" si="306">AVERAGE(Q373:Q374)</f>
        <v>100</v>
      </c>
      <c r="T373" s="280">
        <f t="shared" si="294"/>
        <v>200</v>
      </c>
      <c r="U373" s="303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62"/>
      <c r="W373" s="268"/>
      <c r="X373" s="271"/>
    </row>
    <row r="374" spans="1:24" s="4" customFormat="1" ht="45" customHeight="1" thickBot="1" x14ac:dyDescent="0.3">
      <c r="A374" s="300"/>
      <c r="B374" s="44" t="str">
        <f t="shared" si="295"/>
        <v>ГБУЗ АО МИАЦ</v>
      </c>
      <c r="C374" s="285"/>
      <c r="D374" s="19" t="str">
        <f t="shared" si="296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74" s="161" t="s">
        <v>288</v>
      </c>
      <c r="F374" s="44" t="str">
        <f t="shared" si="279"/>
        <v xml:space="preserve">ИС обеспечения специальной деятельности </v>
      </c>
      <c r="G374" s="161" t="s">
        <v>286</v>
      </c>
      <c r="H374" s="44" t="str">
        <f t="shared" ref="H374:H384" si="307">IF(G374="",H373,G374)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74" s="161" t="s">
        <v>47</v>
      </c>
      <c r="J374" s="44" t="str">
        <f t="shared" si="282"/>
        <v>Не предусмотрено</v>
      </c>
      <c r="K374" s="69" t="s">
        <v>195</v>
      </c>
      <c r="L374" s="81" t="s">
        <v>3</v>
      </c>
      <c r="M374" s="136" t="s">
        <v>42</v>
      </c>
      <c r="N374" s="95">
        <v>99</v>
      </c>
      <c r="O374" s="95">
        <v>99</v>
      </c>
      <c r="P374" s="58" t="str">
        <f t="shared" si="283"/>
        <v/>
      </c>
      <c r="Q374" s="213">
        <f>IF(AND(N374&lt;&gt;0,M374="объем"),(O374/N374*100),"")</f>
        <v>100</v>
      </c>
      <c r="R374" s="282"/>
      <c r="S374" s="261"/>
      <c r="T374" s="305"/>
      <c r="U374" s="264"/>
      <c r="V374" s="262"/>
      <c r="W374" s="268"/>
      <c r="X374" s="271"/>
    </row>
    <row r="375" spans="1:24" s="4" customFormat="1" ht="28.5" customHeight="1" thickBot="1" x14ac:dyDescent="0.3">
      <c r="A375" s="300"/>
      <c r="B375" s="44" t="str">
        <f t="shared" si="295"/>
        <v>ГБУЗ АО МИАЦ</v>
      </c>
      <c r="C375" s="298" t="s">
        <v>197</v>
      </c>
      <c r="D375" s="19" t="str">
        <f t="shared" si="296"/>
        <v>Ведение информационных ресурсов в сфере здравоохранения и  баз данных</v>
      </c>
      <c r="E375" s="161" t="s">
        <v>47</v>
      </c>
      <c r="F375" s="44" t="str">
        <f t="shared" si="279"/>
        <v>Не предусмотрено</v>
      </c>
      <c r="G375" s="161" t="s">
        <v>47</v>
      </c>
      <c r="H375" s="44" t="str">
        <f t="shared" si="307"/>
        <v>Не предусмотрено</v>
      </c>
      <c r="I375" s="161" t="s">
        <v>47</v>
      </c>
      <c r="J375" s="44" t="str">
        <f t="shared" si="282"/>
        <v>Не предусмотрено</v>
      </c>
      <c r="K375" s="80" t="s">
        <v>57</v>
      </c>
      <c r="L375" s="68"/>
      <c r="M375" s="68"/>
      <c r="N375" s="98"/>
      <c r="O375" s="98"/>
      <c r="P375" s="57" t="str">
        <f>IF(AND(N375&lt;&gt;0,M375="Кач."),O375/N375*100,"")</f>
        <v/>
      </c>
      <c r="Q375" s="215" t="str">
        <f t="shared" ref="Q375:Q376" si="308">IF(AND(N375&lt;&gt;0,M375="объем"),(O375/N375*100),"")</f>
        <v/>
      </c>
      <c r="R375" s="282" t="str">
        <f t="shared" ref="R375" si="309">IFERROR(AVERAGE(P375:P376),"")</f>
        <v/>
      </c>
      <c r="S375" s="261">
        <f t="shared" ref="S375" si="310">AVERAGE(Q375:Q376)</f>
        <v>100</v>
      </c>
      <c r="T375" s="280">
        <f t="shared" si="294"/>
        <v>200</v>
      </c>
      <c r="U375" s="303" t="str">
        <f t="shared" ref="U375" si="311"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62"/>
      <c r="W375" s="268"/>
      <c r="X375" s="271"/>
    </row>
    <row r="376" spans="1:24" ht="28.5" customHeight="1" thickBot="1" x14ac:dyDescent="0.3">
      <c r="A376" s="300"/>
      <c r="B376" s="44" t="str">
        <f t="shared" si="295"/>
        <v>ГБУЗ АО МИАЦ</v>
      </c>
      <c r="C376" s="298"/>
      <c r="D376" s="19" t="str">
        <f t="shared" si="296"/>
        <v>Ведение информационных ресурсов в сфере здравоохранения и  баз данных</v>
      </c>
      <c r="E376" s="161" t="s">
        <v>47</v>
      </c>
      <c r="F376" s="44" t="str">
        <f t="shared" si="279"/>
        <v>Не предусмотрено</v>
      </c>
      <c r="G376" s="161" t="s">
        <v>47</v>
      </c>
      <c r="H376" s="44" t="str">
        <f t="shared" si="307"/>
        <v>Не предусмотрено</v>
      </c>
      <c r="I376" s="161" t="s">
        <v>47</v>
      </c>
      <c r="J376" s="44" t="str">
        <f t="shared" si="282"/>
        <v>Не предусмотрено</v>
      </c>
      <c r="K376" s="69" t="s">
        <v>60</v>
      </c>
      <c r="L376" s="81" t="s">
        <v>41</v>
      </c>
      <c r="M376" s="76" t="s">
        <v>42</v>
      </c>
      <c r="N376" s="95">
        <v>34</v>
      </c>
      <c r="O376" s="95">
        <v>34</v>
      </c>
      <c r="P376" s="58" t="str">
        <f t="shared" si="283"/>
        <v/>
      </c>
      <c r="Q376" s="215">
        <f t="shared" si="308"/>
        <v>100</v>
      </c>
      <c r="R376" s="282"/>
      <c r="S376" s="261"/>
      <c r="T376" s="305"/>
      <c r="U376" s="264"/>
      <c r="V376" s="262"/>
      <c r="W376" s="268"/>
      <c r="X376" s="271"/>
    </row>
    <row r="377" spans="1:24" ht="28.5" customHeight="1" thickBot="1" x14ac:dyDescent="0.3">
      <c r="A377" s="300"/>
      <c r="B377" s="44" t="str">
        <f t="shared" si="295"/>
        <v>ГБУЗ АО МИАЦ</v>
      </c>
      <c r="C377" s="298" t="s">
        <v>61</v>
      </c>
      <c r="D377" s="19" t="str">
        <f t="shared" si="296"/>
        <v>Обеспечение сохранности и учет архивных документов</v>
      </c>
      <c r="E377" s="262" t="s">
        <v>47</v>
      </c>
      <c r="F377" s="44" t="str">
        <f t="shared" si="279"/>
        <v>Не предусмотрено</v>
      </c>
      <c r="G377" s="262" t="s">
        <v>47</v>
      </c>
      <c r="H377" s="44" t="str">
        <f t="shared" si="307"/>
        <v>Не предусмотрено</v>
      </c>
      <c r="I377" s="262" t="s">
        <v>47</v>
      </c>
      <c r="J377" s="44" t="str">
        <f t="shared" si="282"/>
        <v>Не предусмотрено</v>
      </c>
      <c r="K377" s="68" t="s">
        <v>225</v>
      </c>
      <c r="L377" s="68" t="s">
        <v>3</v>
      </c>
      <c r="M377" s="68" t="s">
        <v>5</v>
      </c>
      <c r="N377" s="98">
        <v>99</v>
      </c>
      <c r="O377" s="98">
        <v>99</v>
      </c>
      <c r="P377" s="57">
        <f t="shared" si="283"/>
        <v>100</v>
      </c>
      <c r="Q377" s="200" t="str">
        <f t="shared" si="301"/>
        <v/>
      </c>
      <c r="R377" s="282">
        <f t="shared" ref="R377" si="312">IFERROR(AVERAGE(P377:P378),"")</f>
        <v>100</v>
      </c>
      <c r="S377" s="261">
        <f t="shared" ref="S377" si="313">AVERAGE(Q377:Q378)</f>
        <v>99.995751009135319</v>
      </c>
      <c r="T377" s="280">
        <f t="shared" si="294"/>
        <v>199.99745060548119</v>
      </c>
      <c r="U377" s="303" t="str">
        <f t="shared" ref="U377" si="314"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62"/>
      <c r="W377" s="268"/>
      <c r="X377" s="271"/>
    </row>
    <row r="378" spans="1:24" ht="28.5" customHeight="1" thickBot="1" x14ac:dyDescent="0.3">
      <c r="A378" s="300"/>
      <c r="B378" s="44" t="str">
        <f t="shared" si="295"/>
        <v>ГБУЗ АО МИАЦ</v>
      </c>
      <c r="C378" s="298"/>
      <c r="D378" s="19" t="str">
        <f t="shared" si="296"/>
        <v>Обеспечение сохранности и учет архивных документов</v>
      </c>
      <c r="E378" s="262"/>
      <c r="F378" s="44" t="str">
        <f t="shared" si="279"/>
        <v>Не предусмотрено</v>
      </c>
      <c r="G378" s="262"/>
      <c r="H378" s="44" t="str">
        <f t="shared" si="307"/>
        <v>Не предусмотрено</v>
      </c>
      <c r="I378" s="262"/>
      <c r="J378" s="44" t="str">
        <f t="shared" si="282"/>
        <v>Не предусмотрено</v>
      </c>
      <c r="K378" s="69" t="s">
        <v>198</v>
      </c>
      <c r="L378" s="81" t="s">
        <v>41</v>
      </c>
      <c r="M378" s="76" t="s">
        <v>42</v>
      </c>
      <c r="N378" s="95">
        <v>23535</v>
      </c>
      <c r="O378" s="164">
        <v>11767</v>
      </c>
      <c r="P378" s="58" t="str">
        <f t="shared" si="283"/>
        <v/>
      </c>
      <c r="Q378" s="213">
        <f t="shared" si="301"/>
        <v>99.995751009135319</v>
      </c>
      <c r="R378" s="282"/>
      <c r="S378" s="261"/>
      <c r="T378" s="305"/>
      <c r="U378" s="264"/>
      <c r="V378" s="262"/>
      <c r="W378" s="268"/>
      <c r="X378" s="271"/>
    </row>
    <row r="379" spans="1:24" ht="28.5" customHeight="1" thickBot="1" x14ac:dyDescent="0.3">
      <c r="A379" s="300"/>
      <c r="B379" s="44" t="str">
        <f t="shared" si="295"/>
        <v>ГБУЗ АО МИАЦ</v>
      </c>
      <c r="C379" s="298" t="s">
        <v>200</v>
      </c>
      <c r="D379" s="19" t="str">
        <f t="shared" si="296"/>
        <v>Оказание бесплатной юридической помощи и проведение мониторинга правоприменения в сфере здравоохранения</v>
      </c>
      <c r="E379" s="262" t="s">
        <v>47</v>
      </c>
      <c r="F379" s="44" t="str">
        <f t="shared" si="279"/>
        <v>Не предусмотрено</v>
      </c>
      <c r="G379" s="262" t="s">
        <v>47</v>
      </c>
      <c r="H379" s="44" t="str">
        <f t="shared" si="307"/>
        <v>Не предусмотрено</v>
      </c>
      <c r="I379" s="262" t="s">
        <v>47</v>
      </c>
      <c r="J379" s="44" t="str">
        <f t="shared" si="282"/>
        <v>Не предусмотрено</v>
      </c>
      <c r="K379" s="68" t="s">
        <v>199</v>
      </c>
      <c r="L379" s="68" t="s">
        <v>3</v>
      </c>
      <c r="M379" s="68" t="s">
        <v>5</v>
      </c>
      <c r="N379" s="98">
        <v>99</v>
      </c>
      <c r="O379" s="98">
        <v>99</v>
      </c>
      <c r="P379" s="57">
        <f t="shared" si="283"/>
        <v>100</v>
      </c>
      <c r="Q379" s="59" t="str">
        <f t="shared" si="285"/>
        <v/>
      </c>
      <c r="R379" s="282">
        <f>IFERROR(AVERAGE(P379:P380),"")</f>
        <v>100</v>
      </c>
      <c r="S379" s="261">
        <f>AVERAGE(Q379:Q380)</f>
        <v>100</v>
      </c>
      <c r="T379" s="280">
        <f t="shared" si="294"/>
        <v>200</v>
      </c>
      <c r="U379" s="303" t="str">
        <f t="shared" ref="U379" si="315"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62"/>
      <c r="W379" s="268"/>
      <c r="X379" s="271"/>
    </row>
    <row r="380" spans="1:24" ht="45.75" customHeight="1" thickBot="1" x14ac:dyDescent="0.3">
      <c r="A380" s="300"/>
      <c r="B380" s="44" t="str">
        <f t="shared" si="295"/>
        <v>ГБУЗ АО МИАЦ</v>
      </c>
      <c r="C380" s="298"/>
      <c r="D380" s="19" t="str">
        <f t="shared" si="296"/>
        <v>Оказание бесплатной юридической помощи и проведение мониторинга правоприменения в сфере здравоохранения</v>
      </c>
      <c r="E380" s="262"/>
      <c r="F380" s="44" t="str">
        <f t="shared" si="279"/>
        <v>Не предусмотрено</v>
      </c>
      <c r="G380" s="262"/>
      <c r="H380" s="44" t="str">
        <f t="shared" si="307"/>
        <v>Не предусмотрено</v>
      </c>
      <c r="I380" s="262"/>
      <c r="J380" s="44" t="str">
        <f t="shared" si="282"/>
        <v>Не предусмотрено</v>
      </c>
      <c r="K380" s="69" t="s">
        <v>175</v>
      </c>
      <c r="L380" s="81" t="s">
        <v>41</v>
      </c>
      <c r="M380" s="76" t="s">
        <v>42</v>
      </c>
      <c r="N380" s="96">
        <v>14</v>
      </c>
      <c r="O380" s="96">
        <v>7</v>
      </c>
      <c r="P380" s="58" t="str">
        <f t="shared" si="283"/>
        <v/>
      </c>
      <c r="Q380" s="59">
        <f t="shared" ref="Q380:Q384" si="316">IF(AND(N380&lt;&gt;0,M380="объем"),(O380/N380*100)/$Y$2*12,"")</f>
        <v>100</v>
      </c>
      <c r="R380" s="282"/>
      <c r="S380" s="261"/>
      <c r="T380" s="305"/>
      <c r="U380" s="264"/>
      <c r="V380" s="262"/>
      <c r="W380" s="268"/>
      <c r="X380" s="271"/>
    </row>
    <row r="381" spans="1:24" ht="42.75" customHeight="1" thickBot="1" x14ac:dyDescent="0.3">
      <c r="A381" s="300"/>
      <c r="B381" s="44" t="str">
        <f t="shared" si="295"/>
        <v>ГБУЗ АО МИАЦ</v>
      </c>
      <c r="C381" s="298" t="s">
        <v>201</v>
      </c>
      <c r="D381" s="19" t="str">
        <f t="shared" si="29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1" s="262" t="s">
        <v>47</v>
      </c>
      <c r="F381" s="44" t="str">
        <f t="shared" si="279"/>
        <v>Не предусмотрено</v>
      </c>
      <c r="G381" s="262" t="s">
        <v>47</v>
      </c>
      <c r="H381" s="44" t="str">
        <f t="shared" si="307"/>
        <v>Не предусмотрено</v>
      </c>
      <c r="I381" s="262" t="s">
        <v>47</v>
      </c>
      <c r="J381" s="44" t="str">
        <f t="shared" si="282"/>
        <v>Не предусмотрено</v>
      </c>
      <c r="K381" s="68" t="s">
        <v>199</v>
      </c>
      <c r="L381" s="68" t="s">
        <v>3</v>
      </c>
      <c r="M381" s="68" t="s">
        <v>5</v>
      </c>
      <c r="N381" s="98">
        <v>99</v>
      </c>
      <c r="O381" s="98">
        <v>99</v>
      </c>
      <c r="P381" s="57">
        <f t="shared" si="283"/>
        <v>100</v>
      </c>
      <c r="Q381" s="59" t="str">
        <f t="shared" si="316"/>
        <v/>
      </c>
      <c r="R381" s="282">
        <f>IFERROR(AVERAGE(P381:P382),"")</f>
        <v>100</v>
      </c>
      <c r="S381" s="261">
        <f>AVERAGE(Q381:Q382)</f>
        <v>99.159663865546236</v>
      </c>
      <c r="T381" s="280">
        <f t="shared" si="294"/>
        <v>199.49579831932775</v>
      </c>
      <c r="U381" s="303" t="str">
        <f t="shared" ref="U381" si="317"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62"/>
      <c r="W381" s="268"/>
      <c r="X381" s="271"/>
    </row>
    <row r="382" spans="1:24" s="29" customFormat="1" ht="28.5" customHeight="1" thickBot="1" x14ac:dyDescent="0.3">
      <c r="A382" s="300"/>
      <c r="B382" s="44" t="str">
        <f t="shared" si="295"/>
        <v>ГБУЗ АО МИАЦ</v>
      </c>
      <c r="C382" s="298"/>
      <c r="D382" s="19" t="str">
        <f t="shared" si="29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2" s="262"/>
      <c r="F382" s="44" t="str">
        <f t="shared" si="279"/>
        <v>Не предусмотрено</v>
      </c>
      <c r="G382" s="262"/>
      <c r="H382" s="44" t="str">
        <f t="shared" si="307"/>
        <v>Не предусмотрено</v>
      </c>
      <c r="I382" s="262"/>
      <c r="J382" s="44" t="str">
        <f t="shared" ref="J382:J408" si="318">IF(I382="",J381,I382)</f>
        <v>Не предусмотрено</v>
      </c>
      <c r="K382" s="69" t="s">
        <v>175</v>
      </c>
      <c r="L382" s="81" t="s">
        <v>41</v>
      </c>
      <c r="M382" s="76" t="s">
        <v>42</v>
      </c>
      <c r="N382" s="96">
        <v>119</v>
      </c>
      <c r="O382" s="96">
        <v>59</v>
      </c>
      <c r="P382" s="58" t="str">
        <f t="shared" si="283"/>
        <v/>
      </c>
      <c r="Q382" s="59">
        <f t="shared" si="316"/>
        <v>99.159663865546236</v>
      </c>
      <c r="R382" s="282"/>
      <c r="S382" s="261"/>
      <c r="T382" s="305"/>
      <c r="U382" s="264"/>
      <c r="V382" s="262"/>
      <c r="W382" s="268"/>
      <c r="X382" s="271"/>
    </row>
    <row r="383" spans="1:24" ht="49.5" customHeight="1" thickBot="1" x14ac:dyDescent="0.3">
      <c r="A383" s="300"/>
      <c r="B383" s="44" t="str">
        <f t="shared" si="295"/>
        <v>ГБУЗ АО МИАЦ</v>
      </c>
      <c r="C383" s="298" t="s">
        <v>202</v>
      </c>
      <c r="D383" s="19" t="str">
        <f t="shared" si="296"/>
        <v>Информационно-аналитическое обеспечение и методическое сопровождение по вопросам оплпты труда в сфере здравоохранения</v>
      </c>
      <c r="E383" s="262" t="s">
        <v>47</v>
      </c>
      <c r="F383" s="44" t="str">
        <f t="shared" si="279"/>
        <v>Не предусмотрено</v>
      </c>
      <c r="G383" s="262" t="s">
        <v>47</v>
      </c>
      <c r="H383" s="44" t="str">
        <f t="shared" si="307"/>
        <v>Не предусмотрено</v>
      </c>
      <c r="I383" s="262" t="s">
        <v>47</v>
      </c>
      <c r="J383" s="44" t="str">
        <f t="shared" si="318"/>
        <v>Не предусмотрено</v>
      </c>
      <c r="K383" s="68" t="s">
        <v>199</v>
      </c>
      <c r="L383" s="68" t="s">
        <v>3</v>
      </c>
      <c r="M383" s="68" t="s">
        <v>5</v>
      </c>
      <c r="N383" s="98">
        <v>99</v>
      </c>
      <c r="O383" s="98">
        <v>99</v>
      </c>
      <c r="P383" s="57">
        <f t="shared" ref="P383:P407" si="319">IF(AND(N383&lt;&gt;0,M383="Кач."),O383/N383*100,"")</f>
        <v>100</v>
      </c>
      <c r="Q383" s="59" t="str">
        <f t="shared" si="316"/>
        <v/>
      </c>
      <c r="R383" s="282">
        <f>IFERROR(AVERAGE(P383:P384),"")</f>
        <v>100</v>
      </c>
      <c r="S383" s="261">
        <f>AVERAGE(Q383:Q384)</f>
        <v>100</v>
      </c>
      <c r="T383" s="280">
        <f t="shared" si="294"/>
        <v>200</v>
      </c>
      <c r="U383" s="303" t="str">
        <f t="shared" ref="U383" si="320"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выполнено</v>
      </c>
      <c r="V383" s="262"/>
      <c r="W383" s="268"/>
      <c r="X383" s="271"/>
    </row>
    <row r="384" spans="1:24" ht="28.5" customHeight="1" thickBot="1" x14ac:dyDescent="0.3">
      <c r="A384" s="301"/>
      <c r="B384" s="44" t="str">
        <f t="shared" si="295"/>
        <v>ГБУЗ АО МИАЦ</v>
      </c>
      <c r="C384" s="298"/>
      <c r="D384" s="19" t="str">
        <f t="shared" si="296"/>
        <v>Информационно-аналитическое обеспечение и методическое сопровождение по вопросам оплпты труда в сфере здравоохранения</v>
      </c>
      <c r="E384" s="262"/>
      <c r="F384" s="44" t="str">
        <f t="shared" ref="F384" si="321">IF(E384="",F383,E384)</f>
        <v>Не предусмотрено</v>
      </c>
      <c r="G384" s="262"/>
      <c r="H384" s="44" t="str">
        <f t="shared" si="307"/>
        <v>Не предусмотрено</v>
      </c>
      <c r="I384" s="262"/>
      <c r="J384" s="44" t="str">
        <f t="shared" si="318"/>
        <v>Не предусмотрено</v>
      </c>
      <c r="K384" s="69" t="s">
        <v>175</v>
      </c>
      <c r="L384" s="81" t="s">
        <v>41</v>
      </c>
      <c r="M384" s="76" t="s">
        <v>42</v>
      </c>
      <c r="N384" s="96">
        <v>242</v>
      </c>
      <c r="O384" s="96">
        <v>121</v>
      </c>
      <c r="P384" s="58" t="str">
        <f t="shared" si="319"/>
        <v/>
      </c>
      <c r="Q384" s="59">
        <f t="shared" si="316"/>
        <v>100</v>
      </c>
      <c r="R384" s="282"/>
      <c r="S384" s="261"/>
      <c r="T384" s="305"/>
      <c r="U384" s="264"/>
      <c r="V384" s="262"/>
      <c r="W384" s="269"/>
      <c r="X384" s="272"/>
    </row>
    <row r="385" spans="1:24" ht="42.75" customHeight="1" thickBot="1" x14ac:dyDescent="0.3">
      <c r="A385" s="295" t="s">
        <v>99</v>
      </c>
      <c r="B385" s="44" t="str">
        <f t="shared" si="295"/>
        <v>ГБУ ППО Астраханский базовый медицинский колледж</v>
      </c>
      <c r="C385" s="298" t="s">
        <v>63</v>
      </c>
      <c r="D385" s="19" t="str">
        <f t="shared" si="296"/>
        <v>Реализация дополнительных профессиональных программ повышения квалификации</v>
      </c>
      <c r="E385" s="263" t="s">
        <v>69</v>
      </c>
      <c r="F385" s="44" t="str">
        <f t="shared" ref="F385:F459" si="322">IF(E385="",F384,E385)</f>
        <v>очная</v>
      </c>
      <c r="G385" s="138" t="s">
        <v>150</v>
      </c>
      <c r="H385" s="44" t="str">
        <f t="shared" ref="H385:H459" si="323">IF(G385="",H384,G385)</f>
        <v>не указано</v>
      </c>
      <c r="I385" s="138" t="s">
        <v>150</v>
      </c>
      <c r="J385" s="44" t="str">
        <f t="shared" si="318"/>
        <v>не указано</v>
      </c>
      <c r="K385" s="80" t="s">
        <v>57</v>
      </c>
      <c r="L385" s="67" t="s">
        <v>57</v>
      </c>
      <c r="M385" s="68"/>
      <c r="N385" s="98"/>
      <c r="O385" s="98"/>
      <c r="P385" s="57" t="str">
        <f t="shared" si="319"/>
        <v/>
      </c>
      <c r="Q385" s="57"/>
      <c r="R385" s="282" t="str">
        <f>IFERROR(AVERAGE(P385:P386),"")</f>
        <v/>
      </c>
      <c r="S385" s="261">
        <f>AVERAGE(Q385:Q386)</f>
        <v>146.31449631449632</v>
      </c>
      <c r="T385" s="294">
        <f t="shared" ref="T385" si="324">IFERROR((R385*0.7+S385*0.3)*2,S385*2)</f>
        <v>292.62899262899265</v>
      </c>
      <c r="U385" s="262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62"/>
      <c r="W385" s="267">
        <f>AVERAGE(T385:T408)</f>
        <v>214.16669574679</v>
      </c>
      <c r="X385" s="270" t="str">
        <f>IF(W385&lt;170,"ГЗ по учреждению не выполнено","")&amp;IF(AND(W385&gt;=170,W385&lt;=200),"ГЗ по учреждению выполнено","")&amp;IF(W385&gt;200,"ГЗ по учреждению перевыполнено","")</f>
        <v>ГЗ по учреждению перевыполнено</v>
      </c>
    </row>
    <row r="386" spans="1:24" ht="42.75" customHeight="1" thickBot="1" x14ac:dyDescent="0.3">
      <c r="A386" s="296"/>
      <c r="B386" s="44" t="str">
        <f t="shared" si="295"/>
        <v>ГБУ ППО Астраханский базовый медицинский колледж</v>
      </c>
      <c r="C386" s="298"/>
      <c r="D386" s="19" t="str">
        <f t="shared" si="296"/>
        <v>Реализация дополнительных профессиональных программ повышения квалификации</v>
      </c>
      <c r="E386" s="264"/>
      <c r="F386" s="44" t="str">
        <f t="shared" si="322"/>
        <v>очная</v>
      </c>
      <c r="G386" s="138"/>
      <c r="H386" s="44" t="str">
        <f t="shared" si="323"/>
        <v>не указано</v>
      </c>
      <c r="I386" s="138"/>
      <c r="J386" s="44" t="str">
        <f t="shared" si="318"/>
        <v>не указано</v>
      </c>
      <c r="K386" s="69" t="s">
        <v>151</v>
      </c>
      <c r="L386" s="70" t="s">
        <v>117</v>
      </c>
      <c r="M386" s="76" t="s">
        <v>42</v>
      </c>
      <c r="N386" s="139">
        <v>1628</v>
      </c>
      <c r="O386" s="253">
        <v>1191</v>
      </c>
      <c r="P386" s="58" t="str">
        <f t="shared" si="283"/>
        <v/>
      </c>
      <c r="Q386" s="59">
        <f t="shared" ref="Q386" si="325">IF(AND(N386&lt;&gt;0,M386="объем"),(O386/N386*100)/$Y$2*12,"")</f>
        <v>146.31449631449632</v>
      </c>
      <c r="R386" s="282"/>
      <c r="S386" s="261"/>
      <c r="T386" s="294"/>
      <c r="U386" s="262"/>
      <c r="V386" s="262"/>
      <c r="W386" s="268"/>
      <c r="X386" s="271"/>
    </row>
    <row r="387" spans="1:24" ht="43.5" customHeight="1" thickBot="1" x14ac:dyDescent="0.3">
      <c r="A387" s="296"/>
      <c r="B387" s="44" t="str">
        <f t="shared" si="295"/>
        <v>ГБУ ППО Астраханский базовый медицинский колледж</v>
      </c>
      <c r="C387" s="298" t="s">
        <v>62</v>
      </c>
      <c r="D387" s="19" t="str">
        <f t="shared" si="296"/>
        <v>Реализация дополнительных профессиональных программ профессиональной переподготовки</v>
      </c>
      <c r="E387" s="263" t="s">
        <v>69</v>
      </c>
      <c r="F387" s="44" t="str">
        <f t="shared" si="322"/>
        <v>очная</v>
      </c>
      <c r="G387" s="138" t="s">
        <v>150</v>
      </c>
      <c r="H387" s="44" t="str">
        <f t="shared" si="323"/>
        <v>не указано</v>
      </c>
      <c r="I387" s="138" t="s">
        <v>150</v>
      </c>
      <c r="J387" s="44" t="str">
        <f t="shared" si="318"/>
        <v>не указано</v>
      </c>
      <c r="K387" s="80" t="s">
        <v>57</v>
      </c>
      <c r="L387" s="67" t="s">
        <v>57</v>
      </c>
      <c r="M387" s="68"/>
      <c r="N387" s="98"/>
      <c r="O387" s="98"/>
      <c r="P387" s="57" t="str">
        <f t="shared" si="319"/>
        <v/>
      </c>
      <c r="Q387" s="211" t="str">
        <f t="shared" ref="Q387:Q388" si="326">IF(AND(N387&lt;&gt;0,M387="объем"),(O387/N387*100)/$Y$2*12,"")</f>
        <v/>
      </c>
      <c r="R387" s="282" t="str">
        <f>IFERROR(AVERAGE(P387:P388),"")</f>
        <v/>
      </c>
      <c r="S387" s="261">
        <f>AVERAGE(Q387:Q388)</f>
        <v>190.60402684563758</v>
      </c>
      <c r="T387" s="294">
        <f t="shared" ref="T387" si="327">IFERROR((R387*0.7+S387*0.3)*2,S387*2)</f>
        <v>381.20805369127515</v>
      </c>
      <c r="U387" s="262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62"/>
      <c r="W387" s="268"/>
      <c r="X387" s="271"/>
    </row>
    <row r="388" spans="1:24" ht="28.5" customHeight="1" thickBot="1" x14ac:dyDescent="0.3">
      <c r="A388" s="296"/>
      <c r="B388" s="44" t="str">
        <f t="shared" si="295"/>
        <v>ГБУ ППО Астраханский базовый медицинский колледж</v>
      </c>
      <c r="C388" s="298"/>
      <c r="D388" s="19" t="str">
        <f t="shared" si="296"/>
        <v>Реализация дополнительных профессиональных программ профессиональной переподготовки</v>
      </c>
      <c r="E388" s="264"/>
      <c r="F388" s="44" t="str">
        <f t="shared" si="322"/>
        <v>очная</v>
      </c>
      <c r="G388" s="138"/>
      <c r="H388" s="44" t="str">
        <f t="shared" si="323"/>
        <v>не указано</v>
      </c>
      <c r="I388" s="138"/>
      <c r="J388" s="44" t="str">
        <f t="shared" si="318"/>
        <v>не указано</v>
      </c>
      <c r="K388" s="69" t="s">
        <v>151</v>
      </c>
      <c r="L388" s="70" t="s">
        <v>117</v>
      </c>
      <c r="M388" s="76" t="s">
        <v>42</v>
      </c>
      <c r="N388" s="97">
        <v>149</v>
      </c>
      <c r="O388" s="97">
        <v>142</v>
      </c>
      <c r="P388" s="58"/>
      <c r="Q388" s="211">
        <f t="shared" si="326"/>
        <v>190.60402684563758</v>
      </c>
      <c r="R388" s="282"/>
      <c r="S388" s="261"/>
      <c r="T388" s="294"/>
      <c r="U388" s="262"/>
      <c r="V388" s="262"/>
      <c r="W388" s="268"/>
      <c r="X388" s="271"/>
    </row>
    <row r="389" spans="1:24" s="4" customFormat="1" ht="35.25" customHeight="1" thickBot="1" x14ac:dyDescent="0.3">
      <c r="A389" s="296"/>
      <c r="B389" s="44" t="str">
        <f t="shared" si="295"/>
        <v>ГБУ ППО Астраханский базовый медицинский колледж</v>
      </c>
      <c r="C389" s="284" t="s">
        <v>152</v>
      </c>
      <c r="D389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63" t="s">
        <v>69</v>
      </c>
      <c r="F389" s="44" t="str">
        <f t="shared" si="322"/>
        <v>очная</v>
      </c>
      <c r="G389" s="263" t="s">
        <v>122</v>
      </c>
      <c r="H389" s="44" t="str">
        <f t="shared" si="323"/>
        <v>31.02.01 Лечебное дело</v>
      </c>
      <c r="I389" s="263" t="s">
        <v>153</v>
      </c>
      <c r="J389" s="44" t="str">
        <f t="shared" si="318"/>
        <v>Среднее общее образование</v>
      </c>
      <c r="K389" s="80" t="s">
        <v>57</v>
      </c>
      <c r="L389" s="67" t="s">
        <v>57</v>
      </c>
      <c r="M389" s="68"/>
      <c r="N389" s="98"/>
      <c r="O389" s="98"/>
      <c r="P389" s="57" t="str">
        <f t="shared" si="319"/>
        <v/>
      </c>
      <c r="Q389" s="213" t="str">
        <f t="shared" ref="Q389:Q408" si="328">IF(AND(N389&lt;&gt;0,M389="объем"),(O389/N389*100),"")</f>
        <v/>
      </c>
      <c r="R389" s="282" t="str">
        <f>IFERROR(AVERAGE(P389:P390),"")</f>
        <v/>
      </c>
      <c r="S389" s="259">
        <f>AVERAGE(Q389:Q390)</f>
        <v>124.77876106194689</v>
      </c>
      <c r="T389" s="294">
        <f t="shared" ref="T389" si="329">IFERROR((R389*0.7+S389*0.3)*2,S389*2)</f>
        <v>249.55752212389379</v>
      </c>
      <c r="U389" s="262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ПЕРЕвыполнено</v>
      </c>
      <c r="V389" s="262"/>
      <c r="W389" s="268"/>
      <c r="X389" s="271"/>
    </row>
    <row r="390" spans="1:24" s="4" customFormat="1" ht="28.5" customHeight="1" thickBot="1" x14ac:dyDescent="0.3">
      <c r="A390" s="296"/>
      <c r="B390" s="44" t="str">
        <f t="shared" si="295"/>
        <v>ГБУ ППО Астраханский базовый медицинский колледж</v>
      </c>
      <c r="C390" s="306"/>
      <c r="D390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64"/>
      <c r="F390" s="44" t="str">
        <f t="shared" si="322"/>
        <v>очная</v>
      </c>
      <c r="G390" s="264"/>
      <c r="H390" s="44" t="str">
        <f t="shared" si="323"/>
        <v>31.02.01 Лечебное дело</v>
      </c>
      <c r="I390" s="264"/>
      <c r="J390" s="44" t="str">
        <f t="shared" si="318"/>
        <v>Среднее общее образование</v>
      </c>
      <c r="K390" s="69" t="s">
        <v>154</v>
      </c>
      <c r="L390" s="70" t="s">
        <v>45</v>
      </c>
      <c r="M390" s="76" t="s">
        <v>42</v>
      </c>
      <c r="N390" s="97">
        <v>113</v>
      </c>
      <c r="O390" s="97">
        <v>141</v>
      </c>
      <c r="P390" s="58"/>
      <c r="Q390" s="213">
        <f t="shared" si="328"/>
        <v>124.77876106194689</v>
      </c>
      <c r="R390" s="282"/>
      <c r="S390" s="260"/>
      <c r="T390" s="294"/>
      <c r="U390" s="262"/>
      <c r="V390" s="262"/>
      <c r="W390" s="268"/>
      <c r="X390" s="271"/>
    </row>
    <row r="391" spans="1:24" s="4" customFormat="1" ht="28.5" customHeight="1" thickBot="1" x14ac:dyDescent="0.3">
      <c r="A391" s="296"/>
      <c r="B391" s="44" t="str">
        <f t="shared" si="295"/>
        <v>ГБУ ППО Астраханский базовый медицинский колледж</v>
      </c>
      <c r="C391" s="306"/>
      <c r="D391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63" t="s">
        <v>289</v>
      </c>
      <c r="F391" s="44" t="str">
        <f t="shared" si="322"/>
        <v>очно-заочная</v>
      </c>
      <c r="G391" s="263" t="s">
        <v>122</v>
      </c>
      <c r="H391" s="44" t="str">
        <f t="shared" si="323"/>
        <v>31.02.01 Лечебное дело</v>
      </c>
      <c r="I391" s="263" t="s">
        <v>153</v>
      </c>
      <c r="J391" s="44" t="str">
        <f t="shared" si="318"/>
        <v>Среднее общее образование</v>
      </c>
      <c r="K391" s="80" t="s">
        <v>57</v>
      </c>
      <c r="L391" s="67" t="s">
        <v>57</v>
      </c>
      <c r="M391" s="76"/>
      <c r="N391" s="97"/>
      <c r="O391" s="97"/>
      <c r="P391" s="159"/>
      <c r="Q391" s="213" t="str">
        <f t="shared" si="328"/>
        <v/>
      </c>
      <c r="R391" s="265" t="str">
        <f>IFERROR(AVERAGE(P391:P392),"")</f>
        <v/>
      </c>
      <c r="S391" s="259">
        <f>AVERAGE(Q391:Q392)</f>
        <v>50</v>
      </c>
      <c r="T391" s="294">
        <f t="shared" ref="T391" si="330">IFERROR((R391*0.7+S391*0.3)*2,S391*2)</f>
        <v>100</v>
      </c>
      <c r="U391" s="263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НЕ выполнено</v>
      </c>
      <c r="V391" s="262"/>
      <c r="W391" s="268"/>
      <c r="X391" s="271"/>
    </row>
    <row r="392" spans="1:24" s="4" customFormat="1" ht="28.5" customHeight="1" thickBot="1" x14ac:dyDescent="0.3">
      <c r="A392" s="296"/>
      <c r="B392" s="44" t="str">
        <f t="shared" si="295"/>
        <v>ГБУ ППО Астраханский базовый медицинский колледж</v>
      </c>
      <c r="C392" s="306"/>
      <c r="D392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64"/>
      <c r="F392" s="44" t="str">
        <f t="shared" si="322"/>
        <v>очно-заочная</v>
      </c>
      <c r="G392" s="264"/>
      <c r="H392" s="44" t="str">
        <f t="shared" si="323"/>
        <v>31.02.01 Лечебное дело</v>
      </c>
      <c r="I392" s="264"/>
      <c r="J392" s="44" t="str">
        <f t="shared" si="318"/>
        <v>Среднее общее образование</v>
      </c>
      <c r="K392" s="69" t="s">
        <v>154</v>
      </c>
      <c r="L392" s="70" t="s">
        <v>45</v>
      </c>
      <c r="M392" s="76" t="s">
        <v>42</v>
      </c>
      <c r="N392" s="97">
        <v>62</v>
      </c>
      <c r="O392" s="96">
        <v>31</v>
      </c>
      <c r="P392" s="159"/>
      <c r="Q392" s="213">
        <f t="shared" si="328"/>
        <v>50</v>
      </c>
      <c r="R392" s="266"/>
      <c r="S392" s="260"/>
      <c r="T392" s="294"/>
      <c r="U392" s="264"/>
      <c r="V392" s="262"/>
      <c r="W392" s="268"/>
      <c r="X392" s="271"/>
    </row>
    <row r="393" spans="1:24" s="4" customFormat="1" ht="35.25" customHeight="1" thickBot="1" x14ac:dyDescent="0.3">
      <c r="A393" s="296"/>
      <c r="B393" s="44" t="str">
        <f t="shared" si="295"/>
        <v>ГБУ ППО Астраханский базовый медицинский колледж</v>
      </c>
      <c r="C393" s="306"/>
      <c r="D393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63" t="s">
        <v>69</v>
      </c>
      <c r="F393" s="44" t="str">
        <f t="shared" si="322"/>
        <v>очная</v>
      </c>
      <c r="G393" s="263" t="s">
        <v>259</v>
      </c>
      <c r="H393" s="44" t="str">
        <f t="shared" si="323"/>
        <v>31.02.06 Стоматология профилактическая</v>
      </c>
      <c r="I393" s="263" t="s">
        <v>153</v>
      </c>
      <c r="J393" s="44" t="str">
        <f t="shared" si="318"/>
        <v>Среднее общее образование</v>
      </c>
      <c r="K393" s="80" t="s">
        <v>57</v>
      </c>
      <c r="L393" s="70" t="s">
        <v>57</v>
      </c>
      <c r="M393" s="76"/>
      <c r="N393" s="97"/>
      <c r="O393" s="97"/>
      <c r="P393" s="137"/>
      <c r="Q393" s="213" t="str">
        <f t="shared" si="328"/>
        <v/>
      </c>
      <c r="R393" s="265" t="str">
        <f>IFERROR(AVERAGE(P393:P394),"")</f>
        <v/>
      </c>
      <c r="S393" s="259">
        <f>AVERAGE(Q393:Q394)</f>
        <v>71.428571428571431</v>
      </c>
      <c r="T393" s="294">
        <f t="shared" ref="T393" si="331">IFERROR((R393*0.7+S393*0.3)*2,S393*2)</f>
        <v>142.85714285714286</v>
      </c>
      <c r="U393" s="263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НЕ выполнено</v>
      </c>
      <c r="V393" s="262"/>
      <c r="W393" s="268"/>
      <c r="X393" s="271"/>
    </row>
    <row r="394" spans="1:24" s="4" customFormat="1" ht="28.5" customHeight="1" thickBot="1" x14ac:dyDescent="0.3">
      <c r="A394" s="296"/>
      <c r="B394" s="44" t="str">
        <f t="shared" si="295"/>
        <v>ГБУ ППО Астраханский базовый медицинский колледж</v>
      </c>
      <c r="C394" s="306"/>
      <c r="D394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64"/>
      <c r="F394" s="44" t="str">
        <f t="shared" si="322"/>
        <v>очная</v>
      </c>
      <c r="G394" s="264"/>
      <c r="H394" s="44" t="str">
        <f t="shared" si="323"/>
        <v>31.02.06 Стоматология профилактическая</v>
      </c>
      <c r="I394" s="264"/>
      <c r="J394" s="44" t="str">
        <f t="shared" si="318"/>
        <v>Среднее общее образование</v>
      </c>
      <c r="K394" s="69" t="s">
        <v>154</v>
      </c>
      <c r="L394" s="70" t="s">
        <v>45</v>
      </c>
      <c r="M394" s="76" t="s">
        <v>42</v>
      </c>
      <c r="N394" s="97">
        <v>14</v>
      </c>
      <c r="O394" s="97">
        <v>10</v>
      </c>
      <c r="P394" s="137"/>
      <c r="Q394" s="213">
        <f t="shared" si="328"/>
        <v>71.428571428571431</v>
      </c>
      <c r="R394" s="266"/>
      <c r="S394" s="260"/>
      <c r="T394" s="294"/>
      <c r="U394" s="264"/>
      <c r="V394" s="262"/>
      <c r="W394" s="268"/>
      <c r="X394" s="271"/>
    </row>
    <row r="395" spans="1:24" s="4" customFormat="1" ht="28.5" customHeight="1" thickBot="1" x14ac:dyDescent="0.3">
      <c r="A395" s="296"/>
      <c r="B395" s="44" t="str">
        <f t="shared" si="295"/>
        <v>ГБУ ППО Астраханский базовый медицинский колледж</v>
      </c>
      <c r="C395" s="306"/>
      <c r="D395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63" t="s">
        <v>69</v>
      </c>
      <c r="F395" s="44" t="str">
        <f t="shared" si="322"/>
        <v>очная</v>
      </c>
      <c r="G395" s="263" t="s">
        <v>121</v>
      </c>
      <c r="H395" s="44" t="str">
        <f t="shared" si="323"/>
        <v>34.02.01 Сестринское дело</v>
      </c>
      <c r="I395" s="263" t="s">
        <v>153</v>
      </c>
      <c r="J395" s="44" t="str">
        <f t="shared" si="318"/>
        <v>Среднее общее образование</v>
      </c>
      <c r="K395" s="80" t="s">
        <v>57</v>
      </c>
      <c r="L395" s="67" t="s">
        <v>57</v>
      </c>
      <c r="M395" s="68"/>
      <c r="N395" s="98"/>
      <c r="O395" s="98"/>
      <c r="P395" s="57" t="str">
        <f t="shared" si="319"/>
        <v/>
      </c>
      <c r="Q395" s="213" t="str">
        <f t="shared" si="328"/>
        <v/>
      </c>
      <c r="R395" s="282" t="str">
        <f>IFERROR(AVERAGE(P395:P396),"")</f>
        <v/>
      </c>
      <c r="S395" s="261">
        <f>AVERAGE(Q395:Q396)</f>
        <v>85.18518518518519</v>
      </c>
      <c r="T395" s="294">
        <f t="shared" ref="T395" si="332">IFERROR((R395*0.7+S395*0.3)*2,S395*2)</f>
        <v>170.37037037037038</v>
      </c>
      <c r="U395" s="262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выполнено</v>
      </c>
      <c r="V395" s="262"/>
      <c r="W395" s="268"/>
      <c r="X395" s="271"/>
    </row>
    <row r="396" spans="1:24" s="4" customFormat="1" ht="28.5" customHeight="1" thickBot="1" x14ac:dyDescent="0.3">
      <c r="A396" s="296"/>
      <c r="B396" s="44" t="str">
        <f t="shared" si="295"/>
        <v>ГБУ ППО Астраханский базовый медицинский колледж</v>
      </c>
      <c r="C396" s="306"/>
      <c r="D396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64"/>
      <c r="F396" s="44" t="str">
        <f t="shared" si="322"/>
        <v>очная</v>
      </c>
      <c r="G396" s="264"/>
      <c r="H396" s="44" t="str">
        <f t="shared" si="323"/>
        <v>34.02.01 Сестринское дело</v>
      </c>
      <c r="I396" s="264"/>
      <c r="J396" s="44" t="str">
        <f t="shared" si="318"/>
        <v>Среднее общее образование</v>
      </c>
      <c r="K396" s="69" t="s">
        <v>154</v>
      </c>
      <c r="L396" s="70" t="s">
        <v>45</v>
      </c>
      <c r="M396" s="76" t="s">
        <v>42</v>
      </c>
      <c r="N396" s="97">
        <v>54</v>
      </c>
      <c r="O396" s="96">
        <v>46</v>
      </c>
      <c r="P396" s="58"/>
      <c r="Q396" s="213">
        <f t="shared" si="328"/>
        <v>85.18518518518519</v>
      </c>
      <c r="R396" s="282"/>
      <c r="S396" s="261"/>
      <c r="T396" s="294"/>
      <c r="U396" s="262"/>
      <c r="V396" s="262"/>
      <c r="W396" s="268"/>
      <c r="X396" s="271"/>
    </row>
    <row r="397" spans="1:24" s="4" customFormat="1" ht="28.5" customHeight="1" thickBot="1" x14ac:dyDescent="0.3">
      <c r="A397" s="296"/>
      <c r="B397" s="44" t="str">
        <f t="shared" si="295"/>
        <v>ГБУ ППО Астраханский базовый медицинский колледж</v>
      </c>
      <c r="C397" s="306"/>
      <c r="D397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63" t="s">
        <v>289</v>
      </c>
      <c r="F397" s="44" t="str">
        <f t="shared" si="322"/>
        <v>очно-заочная</v>
      </c>
      <c r="G397" s="263" t="s">
        <v>121</v>
      </c>
      <c r="H397" s="44" t="str">
        <f t="shared" si="323"/>
        <v>34.02.01 Сестринское дело</v>
      </c>
      <c r="I397" s="263" t="s">
        <v>153</v>
      </c>
      <c r="J397" s="44" t="str">
        <f t="shared" si="318"/>
        <v>Среднее общее образование</v>
      </c>
      <c r="K397" s="80" t="s">
        <v>57</v>
      </c>
      <c r="L397" s="67" t="s">
        <v>57</v>
      </c>
      <c r="M397" s="76"/>
      <c r="N397" s="97"/>
      <c r="O397" s="96"/>
      <c r="P397" s="159"/>
      <c r="Q397" s="213" t="str">
        <f t="shared" si="328"/>
        <v/>
      </c>
      <c r="R397" s="265" t="str">
        <f>IFERROR(AVERAGE(P397:P398),"")</f>
        <v/>
      </c>
      <c r="S397" s="259">
        <f>AVERAGE(Q397:Q398)</f>
        <v>80.769230769230774</v>
      </c>
      <c r="T397" s="294">
        <f t="shared" ref="T397" si="333">IFERROR((R397*0.7+S397*0.3)*2,S397*2)</f>
        <v>161.53846153846155</v>
      </c>
      <c r="U397" s="263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НЕ выполнено</v>
      </c>
      <c r="V397" s="416"/>
      <c r="W397" s="268"/>
      <c r="X397" s="271"/>
    </row>
    <row r="398" spans="1:24" s="4" customFormat="1" ht="28.5" customHeight="1" thickBot="1" x14ac:dyDescent="0.3">
      <c r="A398" s="296"/>
      <c r="B398" s="44" t="str">
        <f t="shared" si="295"/>
        <v>ГБУ ППО Астраханский базовый медицинский колледж</v>
      </c>
      <c r="C398" s="306"/>
      <c r="D398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64"/>
      <c r="F398" s="44" t="str">
        <f t="shared" si="322"/>
        <v>очно-заочная</v>
      </c>
      <c r="G398" s="264"/>
      <c r="H398" s="44" t="str">
        <f t="shared" si="323"/>
        <v>34.02.01 Сестринское дело</v>
      </c>
      <c r="I398" s="264"/>
      <c r="J398" s="44" t="str">
        <f t="shared" si="318"/>
        <v>Среднее общее образование</v>
      </c>
      <c r="K398" s="69" t="s">
        <v>154</v>
      </c>
      <c r="L398" s="70" t="s">
        <v>45</v>
      </c>
      <c r="M398" s="76" t="s">
        <v>42</v>
      </c>
      <c r="N398" s="97">
        <v>78</v>
      </c>
      <c r="O398" s="96">
        <v>63</v>
      </c>
      <c r="P398" s="159"/>
      <c r="Q398" s="213">
        <f t="shared" si="328"/>
        <v>80.769230769230774</v>
      </c>
      <c r="R398" s="266"/>
      <c r="S398" s="260"/>
      <c r="T398" s="294"/>
      <c r="U398" s="264"/>
      <c r="V398" s="417"/>
      <c r="W398" s="268"/>
      <c r="X398" s="271"/>
    </row>
    <row r="399" spans="1:24" s="4" customFormat="1" ht="28.5" customHeight="1" thickBot="1" x14ac:dyDescent="0.3">
      <c r="A399" s="296"/>
      <c r="B399" s="44" t="str">
        <f t="shared" si="295"/>
        <v>ГБУ ППО Астраханский базовый медицинский колледж</v>
      </c>
      <c r="C399" s="306"/>
      <c r="D399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9" s="263" t="s">
        <v>69</v>
      </c>
      <c r="F399" s="44" t="str">
        <f t="shared" si="322"/>
        <v>очная</v>
      </c>
      <c r="G399" s="263" t="s">
        <v>122</v>
      </c>
      <c r="H399" s="44" t="str">
        <f t="shared" si="323"/>
        <v>31.02.01 Лечебное дело</v>
      </c>
      <c r="I399" s="263" t="s">
        <v>156</v>
      </c>
      <c r="J399" s="44" t="str">
        <f t="shared" si="318"/>
        <v>Основное общее образование</v>
      </c>
      <c r="K399" s="80" t="s">
        <v>57</v>
      </c>
      <c r="L399" s="67" t="s">
        <v>57</v>
      </c>
      <c r="M399" s="76"/>
      <c r="N399" s="97"/>
      <c r="O399" s="97"/>
      <c r="P399" s="159"/>
      <c r="Q399" s="213" t="str">
        <f t="shared" si="328"/>
        <v/>
      </c>
      <c r="R399" s="265" t="str">
        <f>IFERROR(AVERAGE(P399:P400),"")</f>
        <v/>
      </c>
      <c r="S399" s="259">
        <f>AVERAGE(Q399:Q400)</f>
        <v>65.950920245398777</v>
      </c>
      <c r="T399" s="294">
        <f t="shared" ref="T399" si="334">IFERROR((R399*0.7+S399*0.3)*2,S399*2)</f>
        <v>131.90184049079755</v>
      </c>
      <c r="U399" s="263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НЕ выполнено</v>
      </c>
      <c r="V399" s="416"/>
      <c r="W399" s="268"/>
      <c r="X399" s="271"/>
    </row>
    <row r="400" spans="1:24" s="4" customFormat="1" ht="28.5" customHeight="1" thickBot="1" x14ac:dyDescent="0.3">
      <c r="A400" s="296"/>
      <c r="B400" s="44" t="str">
        <f t="shared" si="295"/>
        <v>ГБУ ППО Астраханский базовый медицинский колледж</v>
      </c>
      <c r="C400" s="306"/>
      <c r="D400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0" s="264"/>
      <c r="F400" s="44" t="str">
        <f t="shared" si="322"/>
        <v>очная</v>
      </c>
      <c r="G400" s="264"/>
      <c r="H400" s="44" t="str">
        <f t="shared" si="323"/>
        <v>31.02.01 Лечебное дело</v>
      </c>
      <c r="I400" s="264"/>
      <c r="J400" s="44" t="str">
        <f t="shared" si="318"/>
        <v>Основное общее образование</v>
      </c>
      <c r="K400" s="69" t="s">
        <v>154</v>
      </c>
      <c r="L400" s="70" t="s">
        <v>45</v>
      </c>
      <c r="M400" s="76" t="s">
        <v>42</v>
      </c>
      <c r="N400" s="97">
        <v>326</v>
      </c>
      <c r="O400" s="97">
        <v>215</v>
      </c>
      <c r="P400" s="159"/>
      <c r="Q400" s="213">
        <f t="shared" si="328"/>
        <v>65.950920245398777</v>
      </c>
      <c r="R400" s="266"/>
      <c r="S400" s="260"/>
      <c r="T400" s="294"/>
      <c r="U400" s="264"/>
      <c r="V400" s="417"/>
      <c r="W400" s="268"/>
      <c r="X400" s="271"/>
    </row>
    <row r="401" spans="1:24" s="4" customFormat="1" ht="28.5" customHeight="1" thickBot="1" x14ac:dyDescent="0.3">
      <c r="A401" s="296"/>
      <c r="B401" s="44" t="str">
        <f t="shared" si="295"/>
        <v>ГБУ ППО Астраханский базовый медицинский колледж</v>
      </c>
      <c r="C401" s="306"/>
      <c r="D401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1" s="263" t="s">
        <v>69</v>
      </c>
      <c r="F401" s="44" t="str">
        <f t="shared" si="322"/>
        <v>очная</v>
      </c>
      <c r="G401" s="263" t="s">
        <v>155</v>
      </c>
      <c r="H401" s="44" t="str">
        <f t="shared" si="323"/>
        <v>31.02.02 Акушерское дело</v>
      </c>
      <c r="I401" s="263" t="s">
        <v>156</v>
      </c>
      <c r="J401" s="44" t="str">
        <f t="shared" si="318"/>
        <v>Основное общее образование</v>
      </c>
      <c r="K401" s="80" t="s">
        <v>57</v>
      </c>
      <c r="L401" s="67" t="s">
        <v>57</v>
      </c>
      <c r="M401" s="68"/>
      <c r="N401" s="98"/>
      <c r="O401" s="98"/>
      <c r="P401" s="57" t="str">
        <f t="shared" si="319"/>
        <v/>
      </c>
      <c r="Q401" s="213" t="str">
        <f t="shared" si="328"/>
        <v/>
      </c>
      <c r="R401" s="282" t="str">
        <f>IFERROR(AVERAGE(P401:P402),"")</f>
        <v/>
      </c>
      <c r="S401" s="261">
        <f>AVERAGE(Q401:Q402)</f>
        <v>95.161290322580655</v>
      </c>
      <c r="T401" s="294">
        <f t="shared" ref="T401" si="335">IFERROR((R401*0.7+S401*0.3)*2,S401*2)</f>
        <v>190.32258064516131</v>
      </c>
      <c r="U401" s="262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316"/>
      <c r="W401" s="268"/>
      <c r="X401" s="271"/>
    </row>
    <row r="402" spans="1:24" s="4" customFormat="1" ht="35.25" customHeight="1" thickBot="1" x14ac:dyDescent="0.3">
      <c r="A402" s="296"/>
      <c r="B402" s="44" t="str">
        <f t="shared" si="295"/>
        <v>ГБУ ППО Астраханский базовый медицинский колледж</v>
      </c>
      <c r="C402" s="306"/>
      <c r="D402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2" s="264"/>
      <c r="F402" s="44" t="str">
        <f t="shared" si="322"/>
        <v>очная</v>
      </c>
      <c r="G402" s="264"/>
      <c r="H402" s="44" t="str">
        <f t="shared" si="323"/>
        <v>31.02.02 Акушерское дело</v>
      </c>
      <c r="I402" s="264"/>
      <c r="J402" s="44" t="str">
        <f t="shared" si="318"/>
        <v>Основное общее образование</v>
      </c>
      <c r="K402" s="69" t="s">
        <v>154</v>
      </c>
      <c r="L402" s="70" t="s">
        <v>45</v>
      </c>
      <c r="M402" s="76" t="s">
        <v>42</v>
      </c>
      <c r="N402" s="97">
        <v>62</v>
      </c>
      <c r="O402" s="97">
        <v>59</v>
      </c>
      <c r="P402" s="58"/>
      <c r="Q402" s="213">
        <f t="shared" si="328"/>
        <v>95.161290322580655</v>
      </c>
      <c r="R402" s="282"/>
      <c r="S402" s="261"/>
      <c r="T402" s="294"/>
      <c r="U402" s="262"/>
      <c r="V402" s="316"/>
      <c r="W402" s="268"/>
      <c r="X402" s="271"/>
    </row>
    <row r="403" spans="1:24" s="4" customFormat="1" ht="38.25" customHeight="1" thickBot="1" x14ac:dyDescent="0.3">
      <c r="A403" s="296"/>
      <c r="B403" s="44" t="str">
        <f t="shared" si="295"/>
        <v>ГБУ ППО Астраханский базовый медицинский колледж</v>
      </c>
      <c r="C403" s="306"/>
      <c r="D403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3" s="263" t="s">
        <v>69</v>
      </c>
      <c r="F403" s="44" t="str">
        <f t="shared" si="322"/>
        <v>очная</v>
      </c>
      <c r="G403" s="263" t="s">
        <v>157</v>
      </c>
      <c r="H403" s="44" t="str">
        <f t="shared" si="323"/>
        <v>31.02.03 Лабораторная диагностика</v>
      </c>
      <c r="I403" s="263" t="s">
        <v>156</v>
      </c>
      <c r="J403" s="44" t="str">
        <f t="shared" si="318"/>
        <v>Основное общее образование</v>
      </c>
      <c r="K403" s="80" t="s">
        <v>57</v>
      </c>
      <c r="L403" s="67" t="s">
        <v>57</v>
      </c>
      <c r="M403" s="68"/>
      <c r="N403" s="98"/>
      <c r="O403" s="98"/>
      <c r="P403" s="57" t="str">
        <f t="shared" si="319"/>
        <v/>
      </c>
      <c r="Q403" s="213" t="str">
        <f t="shared" si="328"/>
        <v/>
      </c>
      <c r="R403" s="282" t="str">
        <f>IFERROR(AVERAGE(P403:P404),"")</f>
        <v/>
      </c>
      <c r="S403" s="261">
        <f>AVERAGE(Q403:Q404)</f>
        <v>150</v>
      </c>
      <c r="T403" s="294">
        <f t="shared" ref="T403" si="336">IFERROR((R403*0.7+S403*0.3)*2,S403*2)</f>
        <v>300</v>
      </c>
      <c r="U403" s="262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316"/>
      <c r="W403" s="268"/>
      <c r="X403" s="271"/>
    </row>
    <row r="404" spans="1:24" s="4" customFormat="1" ht="36" customHeight="1" thickBot="1" x14ac:dyDescent="0.3">
      <c r="A404" s="296"/>
      <c r="B404" s="44" t="str">
        <f t="shared" si="295"/>
        <v>ГБУ ППО Астраханский базовый медицинский колледж</v>
      </c>
      <c r="C404" s="306"/>
      <c r="D404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4" s="264"/>
      <c r="F404" s="44" t="str">
        <f t="shared" si="322"/>
        <v>очная</v>
      </c>
      <c r="G404" s="264"/>
      <c r="H404" s="44" t="str">
        <f t="shared" si="323"/>
        <v>31.02.03 Лабораторная диагностика</v>
      </c>
      <c r="I404" s="264"/>
      <c r="J404" s="44" t="str">
        <f t="shared" si="318"/>
        <v>Основное общее образование</v>
      </c>
      <c r="K404" s="69" t="s">
        <v>154</v>
      </c>
      <c r="L404" s="70" t="s">
        <v>45</v>
      </c>
      <c r="M404" s="76" t="s">
        <v>42</v>
      </c>
      <c r="N404" s="97">
        <v>28</v>
      </c>
      <c r="O404" s="97">
        <v>42</v>
      </c>
      <c r="P404" s="58"/>
      <c r="Q404" s="213">
        <f t="shared" si="328"/>
        <v>150</v>
      </c>
      <c r="R404" s="282"/>
      <c r="S404" s="261"/>
      <c r="T404" s="294"/>
      <c r="U404" s="262"/>
      <c r="V404" s="316"/>
      <c r="W404" s="268"/>
      <c r="X404" s="271"/>
    </row>
    <row r="405" spans="1:24" s="4" customFormat="1" ht="32.25" customHeight="1" thickBot="1" x14ac:dyDescent="0.3">
      <c r="A405" s="296"/>
      <c r="B405" s="44" t="str">
        <f t="shared" si="295"/>
        <v>ГБУ ППО Астраханский базовый медицинский колледж</v>
      </c>
      <c r="C405" s="306"/>
      <c r="D405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5" s="263" t="s">
        <v>69</v>
      </c>
      <c r="F405" s="44" t="str">
        <f t="shared" si="322"/>
        <v>очная</v>
      </c>
      <c r="G405" s="263" t="s">
        <v>121</v>
      </c>
      <c r="H405" s="44" t="str">
        <f t="shared" si="323"/>
        <v>34.02.01 Сестринское дело</v>
      </c>
      <c r="I405" s="263" t="s">
        <v>156</v>
      </c>
      <c r="J405" s="44" t="str">
        <f t="shared" si="318"/>
        <v>Основное общее образование</v>
      </c>
      <c r="K405" s="80" t="s">
        <v>57</v>
      </c>
      <c r="L405" s="67" t="s">
        <v>57</v>
      </c>
      <c r="M405" s="68"/>
      <c r="N405" s="98"/>
      <c r="O405" s="98"/>
      <c r="P405" s="241" t="str">
        <f t="shared" ref="P405" si="337">IF(AND(N405&lt;&gt;0,M405="Кач."),O405/N405*100,"")</f>
        <v/>
      </c>
      <c r="Q405" s="242" t="str">
        <f t="shared" ref="Q405:Q406" si="338">IF(AND(N405&lt;&gt;0,M405="объем"),(O405/N405*100),"")</f>
        <v/>
      </c>
      <c r="R405" s="282" t="str">
        <f>IFERROR(AVERAGE(P405:P406),"")</f>
        <v/>
      </c>
      <c r="S405" s="261">
        <f>AVERAGE(Q405:Q406)</f>
        <v>174.80769230769232</v>
      </c>
      <c r="T405" s="294">
        <f t="shared" ref="T405" si="339">IFERROR((R405*0.7+S405*0.3)*2,S405*2)</f>
        <v>349.61538461538464</v>
      </c>
      <c r="U405" s="262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316"/>
      <c r="W405" s="268"/>
      <c r="X405" s="271"/>
    </row>
    <row r="406" spans="1:24" s="4" customFormat="1" ht="28.5" customHeight="1" thickBot="1" x14ac:dyDescent="0.3">
      <c r="A406" s="296"/>
      <c r="B406" s="44" t="str">
        <f t="shared" si="295"/>
        <v>ГБУ ППО Астраханский базовый медицинский колледж</v>
      </c>
      <c r="C406" s="306"/>
      <c r="D406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6" s="264"/>
      <c r="F406" s="44" t="str">
        <f t="shared" si="322"/>
        <v>очная</v>
      </c>
      <c r="G406" s="264"/>
      <c r="H406" s="44" t="str">
        <f t="shared" si="323"/>
        <v>34.02.01 Сестринское дело</v>
      </c>
      <c r="I406" s="264"/>
      <c r="J406" s="44" t="str">
        <f t="shared" si="318"/>
        <v>Основное общее образование</v>
      </c>
      <c r="K406" s="69" t="s">
        <v>154</v>
      </c>
      <c r="L406" s="70" t="s">
        <v>45</v>
      </c>
      <c r="M406" s="76" t="s">
        <v>42</v>
      </c>
      <c r="N406" s="97">
        <v>520</v>
      </c>
      <c r="O406" s="96">
        <v>909</v>
      </c>
      <c r="P406" s="243"/>
      <c r="Q406" s="242">
        <f t="shared" si="338"/>
        <v>174.80769230769232</v>
      </c>
      <c r="R406" s="282"/>
      <c r="S406" s="261"/>
      <c r="T406" s="294"/>
      <c r="U406" s="262"/>
      <c r="V406" s="316"/>
      <c r="W406" s="268"/>
      <c r="X406" s="271"/>
    </row>
    <row r="407" spans="1:24" s="4" customFormat="1" ht="27.75" customHeight="1" thickBot="1" x14ac:dyDescent="0.3">
      <c r="A407" s="296"/>
      <c r="B407" s="44" t="str">
        <f t="shared" si="295"/>
        <v>ГБУ ППО Астраханский базовый медицинский колледж</v>
      </c>
      <c r="C407" s="306"/>
      <c r="D407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7" s="263" t="s">
        <v>69</v>
      </c>
      <c r="F407" s="44" t="str">
        <f t="shared" si="322"/>
        <v>очная</v>
      </c>
      <c r="G407" s="263" t="s">
        <v>335</v>
      </c>
      <c r="H407" s="44" t="str">
        <f t="shared" si="323"/>
        <v>33.02.01 Фармация</v>
      </c>
      <c r="I407" s="263" t="s">
        <v>156</v>
      </c>
      <c r="J407" s="44" t="str">
        <f t="shared" si="318"/>
        <v>Основное общее образование</v>
      </c>
      <c r="K407" s="80" t="s">
        <v>57</v>
      </c>
      <c r="L407" s="67" t="s">
        <v>57</v>
      </c>
      <c r="M407" s="68"/>
      <c r="N407" s="98"/>
      <c r="O407" s="98"/>
      <c r="P407" s="57" t="str">
        <f t="shared" si="319"/>
        <v/>
      </c>
      <c r="Q407" s="213" t="str">
        <f t="shared" si="328"/>
        <v/>
      </c>
      <c r="R407" s="282" t="str">
        <f>IFERROR(AVERAGE(P407:P408),"")</f>
        <v/>
      </c>
      <c r="S407" s="261">
        <f>AVERAGE(Q407:Q408)</f>
        <v>50</v>
      </c>
      <c r="T407" s="294">
        <f t="shared" ref="T407" si="340">IFERROR((R407*0.7+S407*0.3)*2,S407*2)</f>
        <v>100</v>
      </c>
      <c r="U407" s="262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НЕ выполнено</v>
      </c>
      <c r="V407" s="316"/>
      <c r="W407" s="268"/>
      <c r="X407" s="271"/>
    </row>
    <row r="408" spans="1:24" s="4" customFormat="1" ht="28.5" customHeight="1" thickBot="1" x14ac:dyDescent="0.3">
      <c r="A408" s="297"/>
      <c r="B408" s="44" t="str">
        <f t="shared" si="295"/>
        <v>ГБУ ППО Астраханский базовый медицинский колледж</v>
      </c>
      <c r="C408" s="285"/>
      <c r="D408" s="19" t="str">
        <f t="shared" si="29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8" s="264"/>
      <c r="F408" s="44" t="str">
        <f t="shared" si="322"/>
        <v>очная</v>
      </c>
      <c r="G408" s="264"/>
      <c r="H408" s="44" t="str">
        <f t="shared" si="323"/>
        <v>33.02.01 Фармация</v>
      </c>
      <c r="I408" s="264"/>
      <c r="J408" s="44" t="str">
        <f t="shared" si="318"/>
        <v>Основное общее образование</v>
      </c>
      <c r="K408" s="69" t="s">
        <v>154</v>
      </c>
      <c r="L408" s="70" t="s">
        <v>45</v>
      </c>
      <c r="M408" s="76" t="s">
        <v>42</v>
      </c>
      <c r="N408" s="97">
        <v>10</v>
      </c>
      <c r="O408" s="96">
        <v>5</v>
      </c>
      <c r="P408" s="58"/>
      <c r="Q408" s="213">
        <f t="shared" si="328"/>
        <v>50</v>
      </c>
      <c r="R408" s="282"/>
      <c r="S408" s="261"/>
      <c r="T408" s="294"/>
      <c r="U408" s="262"/>
      <c r="V408" s="316"/>
      <c r="W408" s="269"/>
      <c r="X408" s="272"/>
    </row>
    <row r="409" spans="1:24" s="4" customFormat="1" ht="38.25" customHeight="1" thickBot="1" x14ac:dyDescent="0.3">
      <c r="A409" s="313" t="s">
        <v>7</v>
      </c>
      <c r="B409" s="44" t="str">
        <f>IF(A409="",B408,A409)</f>
        <v>ГБУЗ АО Областная детская клиническая больница им. Н.Н. Силищевой</v>
      </c>
      <c r="C409" s="332" t="s">
        <v>120</v>
      </c>
      <c r="D409" s="19" t="str">
        <f>IF(C409="",D408,C409)</f>
        <v>ПМСП, включенная в базовую программу ОМС</v>
      </c>
      <c r="E409" s="263" t="s">
        <v>137</v>
      </c>
      <c r="F409" s="44" t="str">
        <f t="shared" si="322"/>
        <v>амбулаторно</v>
      </c>
      <c r="G409" s="414" t="s">
        <v>39</v>
      </c>
      <c r="H409" s="44" t="str">
        <f t="shared" si="323"/>
        <v>Первичная медико-санитарная помощь, в части диагностики и лечения</v>
      </c>
      <c r="I409" s="263" t="s">
        <v>242</v>
      </c>
      <c r="J409" s="44" t="str">
        <f t="shared" ref="J409:J434" si="341">IF(I409="",J408,I409)</f>
        <v>Вакцинация</v>
      </c>
      <c r="K409" s="67" t="s">
        <v>128</v>
      </c>
      <c r="L409" s="68" t="s">
        <v>3</v>
      </c>
      <c r="M409" s="68" t="s">
        <v>5</v>
      </c>
      <c r="N409" s="98">
        <v>99</v>
      </c>
      <c r="O409" s="98">
        <v>99</v>
      </c>
      <c r="P409" s="116">
        <f>IF(AND(N409&lt;&gt;0,M409="Кач."),O409/N409*100,"")</f>
        <v>100</v>
      </c>
      <c r="Q409" s="116"/>
      <c r="R409" s="265">
        <f>IFERROR(AVERAGE(P409:P410),"")</f>
        <v>100</v>
      </c>
      <c r="S409" s="259">
        <f>AVERAGE(Q409:Q410)</f>
        <v>104</v>
      </c>
      <c r="T409" s="280">
        <f>IFERROR((R409*0.7+S409*0.3)*2,S409*2)</f>
        <v>202.4</v>
      </c>
      <c r="U409" s="263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ПЕРЕвыполнено</v>
      </c>
      <c r="V409" s="275"/>
      <c r="W409" s="267">
        <f>AVERAGE(T409:T418)</f>
        <v>199.9839813878736</v>
      </c>
      <c r="X409" s="270" t="str">
        <f>IF(W409&lt;170,"ГЗ по учреждению не выполнено","")&amp;IF(AND(W409&gt;=170,W409&lt;=200),"ГЗ по учреждению выполнено","")&amp;IF(W409&gt;200,"ГЗ по учреждению перевыполнено","")</f>
        <v>ГЗ по учреждению выполнено</v>
      </c>
    </row>
    <row r="410" spans="1:24" s="4" customFormat="1" ht="33.75" customHeight="1" thickBot="1" x14ac:dyDescent="0.3">
      <c r="A410" s="314"/>
      <c r="B410" s="44" t="str">
        <f t="shared" si="295"/>
        <v>ГБУЗ АО Областная детская клиническая больница им. Н.Н. Силищевой</v>
      </c>
      <c r="C410" s="333"/>
      <c r="D410" s="19" t="str">
        <f>IF(C410="",D409,C410)</f>
        <v>ПМСП, включенная в базовую программу ОМС</v>
      </c>
      <c r="E410" s="264"/>
      <c r="F410" s="44" t="str">
        <f t="shared" si="322"/>
        <v>амбулаторно</v>
      </c>
      <c r="G410" s="415"/>
      <c r="H410" s="44" t="str">
        <f t="shared" si="323"/>
        <v>Первичная медико-санитарная помощь, в части диагностики и лечения</v>
      </c>
      <c r="I410" s="264"/>
      <c r="J410" s="44" t="str">
        <f t="shared" si="341"/>
        <v>Вакцинация</v>
      </c>
      <c r="K410" s="69" t="s">
        <v>40</v>
      </c>
      <c r="L410" s="65" t="s">
        <v>118</v>
      </c>
      <c r="M410" s="66" t="s">
        <v>42</v>
      </c>
      <c r="N410" s="96">
        <v>100</v>
      </c>
      <c r="O410" s="97">
        <v>52</v>
      </c>
      <c r="P410" s="53" t="str">
        <f t="shared" ref="P410" si="342">IF(AND(N410&lt;&gt;0,M410="Кач."),O410/N410*100,"")</f>
        <v/>
      </c>
      <c r="Q410" s="115">
        <f t="shared" ref="Q410:Q442" si="343">IF(AND(N410&lt;&gt;0,M410="объем"),(O410/N410*100)/$Y$2*12,"")</f>
        <v>104</v>
      </c>
      <c r="R410" s="266"/>
      <c r="S410" s="260"/>
      <c r="T410" s="305"/>
      <c r="U410" s="264"/>
      <c r="V410" s="277"/>
      <c r="W410" s="268"/>
      <c r="X410" s="271"/>
    </row>
    <row r="411" spans="1:24" s="4" customFormat="1" ht="34.5" customHeight="1" thickBot="1" x14ac:dyDescent="0.3">
      <c r="A411" s="314"/>
      <c r="B411" s="44" t="str">
        <f>IF(A411="",B409,A411)</f>
        <v>ГБУЗ АО Областная детская клиническая больница им. Н.Н. Силищевой</v>
      </c>
      <c r="C411" s="332" t="s">
        <v>120</v>
      </c>
      <c r="D411" s="19" t="str">
        <f>IF(C411="",D410,C411)</f>
        <v>ПМСП, включенная в базовую программу ОМС</v>
      </c>
      <c r="E411" s="229" t="s">
        <v>137</v>
      </c>
      <c r="F411" s="44" t="str">
        <f t="shared" si="322"/>
        <v>амбулаторно</v>
      </c>
      <c r="G411" s="230" t="s">
        <v>325</v>
      </c>
      <c r="H411" s="44" t="str">
        <f t="shared" si="323"/>
        <v>Не применяется</v>
      </c>
      <c r="I411" s="263" t="s">
        <v>326</v>
      </c>
      <c r="J411" s="44" t="str">
        <f t="shared" si="341"/>
        <v>педиатрия</v>
      </c>
      <c r="K411" s="80" t="s">
        <v>327</v>
      </c>
      <c r="L411" s="68" t="s">
        <v>3</v>
      </c>
      <c r="M411" s="68" t="s">
        <v>5</v>
      </c>
      <c r="N411" s="98">
        <v>99</v>
      </c>
      <c r="O411" s="98">
        <v>99</v>
      </c>
      <c r="P411" s="231">
        <f>IF(AND(N411&lt;&gt;0,M411="Кач."),O411/N411*100,"")</f>
        <v>100</v>
      </c>
      <c r="Q411" s="232"/>
      <c r="R411" s="265">
        <f>IFERROR(AVERAGE(P411:P412),"")</f>
        <v>100</v>
      </c>
      <c r="S411" s="259">
        <f>AVERAGE(Q411:Q412)</f>
        <v>96.363636363636346</v>
      </c>
      <c r="T411" s="280">
        <f>IFERROR((R411*0.7+S411*0.3)*2,S411*2)</f>
        <v>197.81818181818181</v>
      </c>
      <c r="U411" s="263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75"/>
      <c r="W411" s="268"/>
      <c r="X411" s="271"/>
    </row>
    <row r="412" spans="1:24" s="4" customFormat="1" ht="34.5" customHeight="1" thickBot="1" x14ac:dyDescent="0.3">
      <c r="A412" s="314"/>
      <c r="B412" s="44" t="str">
        <f>IF(A409="",B410,A409)</f>
        <v>ГБУЗ АО Областная детская клиническая больница им. Н.Н. Силищевой</v>
      </c>
      <c r="C412" s="333"/>
      <c r="D412" s="19" t="str">
        <f>IF(C412="",D411,C412)</f>
        <v>ПМСП, включенная в базовую программу ОМС</v>
      </c>
      <c r="E412" s="229" t="s">
        <v>137</v>
      </c>
      <c r="F412" s="44" t="str">
        <f t="shared" si="322"/>
        <v>амбулаторно</v>
      </c>
      <c r="G412" s="230" t="s">
        <v>325</v>
      </c>
      <c r="H412" s="44" t="str">
        <f t="shared" si="323"/>
        <v>Не применяется</v>
      </c>
      <c r="I412" s="264"/>
      <c r="J412" s="44" t="str">
        <f t="shared" si="341"/>
        <v>педиатрия</v>
      </c>
      <c r="K412" s="69" t="s">
        <v>40</v>
      </c>
      <c r="L412" s="65" t="s">
        <v>118</v>
      </c>
      <c r="M412" s="66" t="s">
        <v>42</v>
      </c>
      <c r="N412" s="96">
        <v>330</v>
      </c>
      <c r="O412" s="96">
        <v>159</v>
      </c>
      <c r="P412" s="53" t="str">
        <f>IF(AND(N412&lt;&gt;0,M412="Кач."),O412/N412*100,"")</f>
        <v/>
      </c>
      <c r="Q412" s="232">
        <f t="shared" si="343"/>
        <v>96.363636363636346</v>
      </c>
      <c r="R412" s="266"/>
      <c r="S412" s="260"/>
      <c r="T412" s="305"/>
      <c r="U412" s="264"/>
      <c r="V412" s="277"/>
      <c r="W412" s="268"/>
      <c r="X412" s="271"/>
    </row>
    <row r="413" spans="1:24" s="4" customFormat="1" ht="28.5" customHeight="1" thickBot="1" x14ac:dyDescent="0.3">
      <c r="A413" s="314"/>
      <c r="B413" s="44" t="str">
        <f>IF(A413="",B410,A413)</f>
        <v>ГБУЗ АО Областная детская клиническая больница им. Н.Н. Силищевой</v>
      </c>
      <c r="C413" s="332" t="s">
        <v>136</v>
      </c>
      <c r="D413" s="19" t="str">
        <f>IF(C413="",D412,C413)</f>
        <v>Медицинская помощь в экстренной форме незастрахованным гражданам в системе обязательного медицинского страхования</v>
      </c>
      <c r="E413" s="262" t="s">
        <v>137</v>
      </c>
      <c r="F413" s="44" t="str">
        <f t="shared" si="322"/>
        <v>амбулаторно</v>
      </c>
      <c r="G413" s="290" t="s">
        <v>136</v>
      </c>
      <c r="H413" s="44" t="str">
        <f t="shared" si="323"/>
        <v>Медицинская помощь в экстренной форме незастрахованным гражданам в системе обязательного медицинского страхования</v>
      </c>
      <c r="I413" s="262" t="s">
        <v>143</v>
      </c>
      <c r="J413" s="44" t="str">
        <f t="shared" si="341"/>
        <v xml:space="preserve">Не применяется </v>
      </c>
      <c r="K413" s="67" t="s">
        <v>128</v>
      </c>
      <c r="L413" s="67" t="s">
        <v>3</v>
      </c>
      <c r="M413" s="67" t="s">
        <v>5</v>
      </c>
      <c r="N413" s="98">
        <v>99</v>
      </c>
      <c r="O413" s="98">
        <v>99</v>
      </c>
      <c r="P413" s="51">
        <f t="shared" ref="P413:P504" si="344">IF(AND(N413&lt;&gt;0,M413="Кач."),O413/N413*100,"")</f>
        <v>100</v>
      </c>
      <c r="Q413" s="51"/>
      <c r="R413" s="265">
        <f>IFERROR(AVERAGE(P413:P414),"")</f>
        <v>100</v>
      </c>
      <c r="S413" s="259">
        <f>AVERAGE(Q413:Q414)</f>
        <v>99.75</v>
      </c>
      <c r="T413" s="280">
        <f>IFERROR((R413*0.7+S413*0.3)*2,S413*2)</f>
        <v>199.85</v>
      </c>
      <c r="U413" s="263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выполнено</v>
      </c>
      <c r="V413" s="275"/>
      <c r="W413" s="268"/>
      <c r="X413" s="271"/>
    </row>
    <row r="414" spans="1:24" s="4" customFormat="1" ht="36.75" customHeight="1" thickBot="1" x14ac:dyDescent="0.3">
      <c r="A414" s="314"/>
      <c r="B414" s="44" t="str">
        <f t="shared" si="295"/>
        <v>ГБУЗ АО Областная детская клиническая больница им. Н.Н. Силищевой</v>
      </c>
      <c r="C414" s="333"/>
      <c r="D414" s="19" t="str">
        <f t="shared" si="296"/>
        <v>Медицинская помощь в экстренной форме незастрахованным гражданам в системе обязательного медицинского страхования</v>
      </c>
      <c r="E414" s="262"/>
      <c r="F414" s="44" t="str">
        <f t="shared" si="322"/>
        <v>амбулаторно</v>
      </c>
      <c r="G414" s="290"/>
      <c r="H414" s="44" t="str">
        <f t="shared" si="323"/>
        <v>Медицинская помощь в экстренной форме незастрахованным гражданам в системе обязательного медицинского страхования</v>
      </c>
      <c r="I414" s="262"/>
      <c r="J414" s="44" t="str">
        <f t="shared" si="341"/>
        <v xml:space="preserve">Не применяется </v>
      </c>
      <c r="K414" s="64" t="s">
        <v>40</v>
      </c>
      <c r="L414" s="65" t="s">
        <v>118</v>
      </c>
      <c r="M414" s="66" t="s">
        <v>42</v>
      </c>
      <c r="N414" s="163">
        <v>4000</v>
      </c>
      <c r="O414" s="101">
        <v>1995</v>
      </c>
      <c r="P414" s="53" t="str">
        <f t="shared" si="344"/>
        <v/>
      </c>
      <c r="Q414" s="52">
        <f t="shared" si="343"/>
        <v>99.75</v>
      </c>
      <c r="R414" s="266"/>
      <c r="S414" s="260"/>
      <c r="T414" s="305"/>
      <c r="U414" s="264"/>
      <c r="V414" s="277"/>
      <c r="W414" s="268"/>
      <c r="X414" s="271"/>
    </row>
    <row r="415" spans="1:24" s="4" customFormat="1" ht="31.5" customHeight="1" thickBot="1" x14ac:dyDescent="0.3">
      <c r="A415" s="314"/>
      <c r="B415" s="44" t="str">
        <f t="shared" si="295"/>
        <v>ГБУЗ АО Областная детская клиническая больница им. Н.Н. Силищевой</v>
      </c>
      <c r="C415" s="332" t="s">
        <v>71</v>
      </c>
      <c r="D415" s="19" t="str">
        <f t="shared" si="296"/>
        <v>Паллиативная медицинская помощь</v>
      </c>
      <c r="E415" s="263" t="s">
        <v>243</v>
      </c>
      <c r="F415" s="44" t="str">
        <f t="shared" si="322"/>
        <v>амбулаторно на дому выездными патронажными бригадами</v>
      </c>
      <c r="G415" s="263" t="s">
        <v>43</v>
      </c>
      <c r="H415" s="44" t="str">
        <f t="shared" si="323"/>
        <v>паллиативная медицинская помощь</v>
      </c>
      <c r="I415" s="263" t="s">
        <v>143</v>
      </c>
      <c r="J415" s="44" t="str">
        <f t="shared" si="341"/>
        <v xml:space="preserve">Не применяется </v>
      </c>
      <c r="K415" s="67" t="s">
        <v>128</v>
      </c>
      <c r="L415" s="67" t="s">
        <v>3</v>
      </c>
      <c r="M415" s="67" t="s">
        <v>5</v>
      </c>
      <c r="N415" s="98">
        <v>99</v>
      </c>
      <c r="O415" s="98">
        <v>99</v>
      </c>
      <c r="P415" s="116">
        <f t="shared" ref="P415:P416" si="345">IF(AND(N415&lt;&gt;0,M415="Кач."),O415/N415*100,"")</f>
        <v>100</v>
      </c>
      <c r="Q415" s="116"/>
      <c r="R415" s="282">
        <f>IFERROR(AVERAGE(P415:P416),"")</f>
        <v>100</v>
      </c>
      <c r="S415" s="261">
        <f>AVERAGE(Q415:Q416)</f>
        <v>107.93650793650795</v>
      </c>
      <c r="T415" s="294">
        <f>IFERROR((R415*0.7+S415*0.3)*2,S415*2)</f>
        <v>204.76190476190476</v>
      </c>
      <c r="U415" s="262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ПЕРЕвыполнено</v>
      </c>
      <c r="V415" s="290"/>
      <c r="W415" s="268"/>
      <c r="X415" s="271"/>
    </row>
    <row r="416" spans="1:24" s="4" customFormat="1" ht="30.75" customHeight="1" thickBot="1" x14ac:dyDescent="0.3">
      <c r="A416" s="314"/>
      <c r="B416" s="44" t="str">
        <f t="shared" si="295"/>
        <v>ГБУЗ АО Областная детская клиническая больница им. Н.Н. Силищевой</v>
      </c>
      <c r="C416" s="370"/>
      <c r="D416" s="19" t="str">
        <f t="shared" si="296"/>
        <v>Паллиативная медицинская помощь</v>
      </c>
      <c r="E416" s="264"/>
      <c r="F416" s="44" t="str">
        <f t="shared" si="322"/>
        <v>амбулаторно на дому выездными патронажными бригадами</v>
      </c>
      <c r="G416" s="303"/>
      <c r="H416" s="44" t="str">
        <f t="shared" si="323"/>
        <v>паллиативная медицинская помощь</v>
      </c>
      <c r="I416" s="303"/>
      <c r="J416" s="44" t="str">
        <f t="shared" si="341"/>
        <v xml:space="preserve">Не применяется </v>
      </c>
      <c r="K416" s="64" t="s">
        <v>40</v>
      </c>
      <c r="L416" s="65" t="s">
        <v>118</v>
      </c>
      <c r="M416" s="66" t="s">
        <v>42</v>
      </c>
      <c r="N416" s="97">
        <v>252</v>
      </c>
      <c r="O416" s="97">
        <v>136</v>
      </c>
      <c r="P416" s="53" t="str">
        <f t="shared" si="345"/>
        <v/>
      </c>
      <c r="Q416" s="115">
        <f t="shared" ref="Q416" si="346">IF(AND(N416&lt;&gt;0,M416="объем"),(O416/N416*100)/$Y$2*12,"")</f>
        <v>107.93650793650795</v>
      </c>
      <c r="R416" s="282"/>
      <c r="S416" s="261"/>
      <c r="T416" s="294"/>
      <c r="U416" s="262"/>
      <c r="V416" s="290"/>
      <c r="W416" s="268"/>
      <c r="X416" s="271"/>
    </row>
    <row r="417" spans="1:24" s="4" customFormat="1" ht="31.5" customHeight="1" thickBot="1" x14ac:dyDescent="0.3">
      <c r="A417" s="314"/>
      <c r="B417" s="44" t="str">
        <f t="shared" si="295"/>
        <v>ГБУЗ АО Областная детская клиническая больница им. Н.Н. Силищевой</v>
      </c>
      <c r="C417" s="370"/>
      <c r="D417" s="19" t="str">
        <f t="shared" si="296"/>
        <v>Паллиативная медицинская помощь</v>
      </c>
      <c r="E417" s="262" t="s">
        <v>138</v>
      </c>
      <c r="F417" s="44" t="str">
        <f t="shared" si="322"/>
        <v>стационар</v>
      </c>
      <c r="G417" s="303"/>
      <c r="H417" s="44" t="str">
        <f t="shared" si="323"/>
        <v>паллиативная медицинская помощь</v>
      </c>
      <c r="I417" s="303"/>
      <c r="J417" s="44" t="str">
        <f t="shared" si="341"/>
        <v xml:space="preserve">Не применяется </v>
      </c>
      <c r="K417" s="67" t="s">
        <v>128</v>
      </c>
      <c r="L417" s="67" t="s">
        <v>3</v>
      </c>
      <c r="M417" s="67" t="s">
        <v>5</v>
      </c>
      <c r="N417" s="98">
        <v>99</v>
      </c>
      <c r="O417" s="98">
        <v>99</v>
      </c>
      <c r="P417" s="51">
        <f t="shared" si="344"/>
        <v>100</v>
      </c>
      <c r="Q417" s="51"/>
      <c r="R417" s="282">
        <f>IFERROR(AVERAGE(P417:P418),"")</f>
        <v>100</v>
      </c>
      <c r="S417" s="357">
        <f>AVERAGE(Q417:Q418)</f>
        <v>91.816367265469054</v>
      </c>
      <c r="T417" s="294">
        <f>IFERROR((R417*0.7+S417*0.3)*2,S417*2)</f>
        <v>195.08982035928142</v>
      </c>
      <c r="U417" s="262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90"/>
      <c r="W417" s="268"/>
      <c r="X417" s="271"/>
    </row>
    <row r="418" spans="1:24" s="4" customFormat="1" ht="31.5" customHeight="1" thickBot="1" x14ac:dyDescent="0.3">
      <c r="A418" s="314"/>
      <c r="B418" s="44" t="str">
        <f t="shared" si="295"/>
        <v>ГБУЗ АО Областная детская клиническая больница им. Н.Н. Силищевой</v>
      </c>
      <c r="C418" s="333"/>
      <c r="D418" s="19" t="str">
        <f t="shared" si="296"/>
        <v>Паллиативная медицинская помощь</v>
      </c>
      <c r="E418" s="262"/>
      <c r="F418" s="44" t="str">
        <f t="shared" si="322"/>
        <v>стационар</v>
      </c>
      <c r="G418" s="264"/>
      <c r="H418" s="44" t="str">
        <f t="shared" si="323"/>
        <v>паллиативная медицинская помощь</v>
      </c>
      <c r="I418" s="264"/>
      <c r="J418" s="44" t="str">
        <f t="shared" si="341"/>
        <v xml:space="preserve">Не применяется </v>
      </c>
      <c r="K418" s="64" t="s">
        <v>134</v>
      </c>
      <c r="L418" s="65" t="s">
        <v>135</v>
      </c>
      <c r="M418" s="66" t="s">
        <v>42</v>
      </c>
      <c r="N418" s="97">
        <v>3507</v>
      </c>
      <c r="O418" s="139">
        <v>1610</v>
      </c>
      <c r="P418" s="53" t="str">
        <f t="shared" si="344"/>
        <v/>
      </c>
      <c r="Q418" s="52">
        <f t="shared" si="343"/>
        <v>91.816367265469054</v>
      </c>
      <c r="R418" s="282"/>
      <c r="S418" s="357"/>
      <c r="T418" s="294"/>
      <c r="U418" s="262"/>
      <c r="V418" s="290"/>
      <c r="W418" s="268"/>
      <c r="X418" s="271"/>
    </row>
    <row r="419" spans="1:24" s="4" customFormat="1" ht="31.5" customHeight="1" thickBot="1" x14ac:dyDescent="0.3">
      <c r="A419" s="314"/>
      <c r="B419" s="44" t="str">
        <f t="shared" si="295"/>
        <v>ГБУЗ АО Областная детская клиническая больница им. Н.Н. Силищевой</v>
      </c>
      <c r="C419" s="397" t="s">
        <v>124</v>
      </c>
      <c r="D419" s="19" t="str">
        <f t="shared" si="29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9" s="262" t="s">
        <v>158</v>
      </c>
      <c r="F419" s="44" t="str">
        <f t="shared" si="322"/>
        <v xml:space="preserve"> стационар</v>
      </c>
      <c r="G419" s="262" t="s">
        <v>47</v>
      </c>
      <c r="H419" s="44" t="str">
        <f t="shared" si="323"/>
        <v>Не предусмотрено</v>
      </c>
      <c r="I419" s="262" t="s">
        <v>100</v>
      </c>
      <c r="J419" s="44" t="str">
        <f t="shared" si="341"/>
        <v>Патология новорожденных</v>
      </c>
      <c r="K419" s="67" t="s">
        <v>128</v>
      </c>
      <c r="L419" s="68" t="s">
        <v>3</v>
      </c>
      <c r="M419" s="68" t="s">
        <v>5</v>
      </c>
      <c r="N419" s="98">
        <v>99</v>
      </c>
      <c r="O419" s="98">
        <v>99</v>
      </c>
      <c r="P419" s="51">
        <f t="shared" ref="P419" si="347">IF(AND(N419&lt;&gt;0,M419="Кач."),O419/N419*100,"")</f>
        <v>100</v>
      </c>
      <c r="Q419" s="51"/>
      <c r="R419" s="265">
        <f>IFERROR(AVERAGE(P419:P424),"")</f>
        <v>100</v>
      </c>
      <c r="S419" s="259">
        <f>AVERAGE(Q419:Q424)</f>
        <v>110.6980132989609</v>
      </c>
      <c r="T419" s="280">
        <f>IFERROR((R419*0.7+S419*0.3)*2,S419*2)</f>
        <v>206.41880797937654</v>
      </c>
      <c r="U419" s="263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ПЕРЕвыполнено</v>
      </c>
      <c r="V419" s="275"/>
      <c r="W419" s="268"/>
      <c r="X419" s="271"/>
    </row>
    <row r="420" spans="1:24" s="4" customFormat="1" ht="33" customHeight="1" thickBot="1" x14ac:dyDescent="0.3">
      <c r="A420" s="314"/>
      <c r="B420" s="44" t="str">
        <f t="shared" si="295"/>
        <v>ГБУЗ АО Областная детская клиническая больница им. Н.Н. Силищевой</v>
      </c>
      <c r="C420" s="397"/>
      <c r="D420" s="19" t="str">
        <f t="shared" si="29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0" s="262"/>
      <c r="F420" s="44" t="str">
        <f t="shared" si="322"/>
        <v xml:space="preserve"> стационар</v>
      </c>
      <c r="G420" s="262"/>
      <c r="H420" s="44" t="str">
        <f t="shared" si="323"/>
        <v>Не предусмотрено</v>
      </c>
      <c r="I420" s="262"/>
      <c r="J420" s="44" t="str">
        <f t="shared" si="341"/>
        <v>Патология новорожденных</v>
      </c>
      <c r="K420" s="69" t="s">
        <v>168</v>
      </c>
      <c r="L420" s="70" t="s">
        <v>145</v>
      </c>
      <c r="M420" s="66" t="s">
        <v>42</v>
      </c>
      <c r="N420" s="96">
        <v>79</v>
      </c>
      <c r="O420" s="97">
        <v>36</v>
      </c>
      <c r="P420" s="53" t="str">
        <f t="shared" si="344"/>
        <v/>
      </c>
      <c r="Q420" s="52">
        <f t="shared" si="343"/>
        <v>91.139240506329116</v>
      </c>
      <c r="R420" s="278"/>
      <c r="S420" s="279"/>
      <c r="T420" s="281"/>
      <c r="U420" s="303"/>
      <c r="V420" s="276"/>
      <c r="W420" s="268"/>
      <c r="X420" s="271"/>
    </row>
    <row r="421" spans="1:24" s="4" customFormat="1" ht="28.5" customHeight="1" thickBot="1" x14ac:dyDescent="0.3">
      <c r="A421" s="314"/>
      <c r="B421" s="44" t="str">
        <f t="shared" si="295"/>
        <v>ГБУЗ АО Областная детская клиническая больница им. Н.Н. Силищевой</v>
      </c>
      <c r="C421" s="397"/>
      <c r="D421" s="19" t="str">
        <f t="shared" si="29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62" t="s">
        <v>158</v>
      </c>
      <c r="F421" s="44" t="str">
        <f t="shared" si="322"/>
        <v xml:space="preserve"> стационар</v>
      </c>
      <c r="G421" s="262" t="s">
        <v>47</v>
      </c>
      <c r="H421" s="44" t="str">
        <f t="shared" si="323"/>
        <v>Не предусмотрено</v>
      </c>
      <c r="I421" s="262" t="s">
        <v>70</v>
      </c>
      <c r="J421" s="44" t="str">
        <f t="shared" si="341"/>
        <v>Педиатрия</v>
      </c>
      <c r="K421" s="67" t="s">
        <v>128</v>
      </c>
      <c r="L421" s="68" t="s">
        <v>3</v>
      </c>
      <c r="M421" s="68" t="s">
        <v>5</v>
      </c>
      <c r="N421" s="98">
        <v>99</v>
      </c>
      <c r="O421" s="98">
        <v>99</v>
      </c>
      <c r="P421" s="51">
        <f t="shared" si="344"/>
        <v>100</v>
      </c>
      <c r="Q421" s="51"/>
      <c r="R421" s="278"/>
      <c r="S421" s="279"/>
      <c r="T421" s="281"/>
      <c r="U421" s="303"/>
      <c r="V421" s="276"/>
      <c r="W421" s="268"/>
      <c r="X421" s="271"/>
    </row>
    <row r="422" spans="1:24" s="4" customFormat="1" ht="28.5" customHeight="1" thickBot="1" x14ac:dyDescent="0.3">
      <c r="A422" s="314"/>
      <c r="B422" s="44" t="str">
        <f t="shared" si="295"/>
        <v>ГБУЗ АО Областная детская клиническая больница им. Н.Н. Силищевой</v>
      </c>
      <c r="C422" s="397"/>
      <c r="D422" s="19" t="str">
        <f t="shared" si="29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62"/>
      <c r="F422" s="44" t="str">
        <f t="shared" si="322"/>
        <v xml:space="preserve"> стационар</v>
      </c>
      <c r="G422" s="262"/>
      <c r="H422" s="44" t="str">
        <f t="shared" si="323"/>
        <v>Не предусмотрено</v>
      </c>
      <c r="I422" s="262"/>
      <c r="J422" s="44" t="str">
        <f t="shared" si="341"/>
        <v>Педиатрия</v>
      </c>
      <c r="K422" s="69" t="s">
        <v>168</v>
      </c>
      <c r="L422" s="70" t="s">
        <v>145</v>
      </c>
      <c r="M422" s="66" t="s">
        <v>42</v>
      </c>
      <c r="N422" s="96">
        <v>179</v>
      </c>
      <c r="O422" s="97">
        <v>105</v>
      </c>
      <c r="P422" s="53" t="str">
        <f t="shared" si="344"/>
        <v/>
      </c>
      <c r="Q422" s="52">
        <f t="shared" si="343"/>
        <v>117.31843575418995</v>
      </c>
      <c r="R422" s="278"/>
      <c r="S422" s="279"/>
      <c r="T422" s="281"/>
      <c r="U422" s="303"/>
      <c r="V422" s="276"/>
      <c r="W422" s="268"/>
      <c r="X422" s="271"/>
    </row>
    <row r="423" spans="1:24" s="4" customFormat="1" ht="28.5" customHeight="1" thickBot="1" x14ac:dyDescent="0.3">
      <c r="A423" s="314"/>
      <c r="B423" s="44" t="str">
        <f t="shared" si="295"/>
        <v>ГБУЗ АО Областная детская клиническая больница им. Н.Н. Силищевой</v>
      </c>
      <c r="C423" s="397"/>
      <c r="D423" s="19" t="str">
        <f t="shared" si="29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62" t="s">
        <v>158</v>
      </c>
      <c r="F423" s="44" t="str">
        <f t="shared" si="322"/>
        <v xml:space="preserve"> стационар</v>
      </c>
      <c r="G423" s="262" t="s">
        <v>47</v>
      </c>
      <c r="H423" s="44" t="str">
        <f t="shared" si="323"/>
        <v>Не предусмотрено</v>
      </c>
      <c r="I423" s="262" t="s">
        <v>72</v>
      </c>
      <c r="J423" s="44" t="str">
        <f t="shared" si="341"/>
        <v>неврология</v>
      </c>
      <c r="K423" s="67" t="s">
        <v>128</v>
      </c>
      <c r="L423" s="68" t="s">
        <v>3</v>
      </c>
      <c r="M423" s="68" t="s">
        <v>5</v>
      </c>
      <c r="N423" s="98">
        <v>99</v>
      </c>
      <c r="O423" s="98">
        <v>99</v>
      </c>
      <c r="P423" s="51">
        <f t="shared" si="344"/>
        <v>100</v>
      </c>
      <c r="Q423" s="51"/>
      <c r="R423" s="278"/>
      <c r="S423" s="279"/>
      <c r="T423" s="281"/>
      <c r="U423" s="303"/>
      <c r="V423" s="276"/>
      <c r="W423" s="268"/>
      <c r="X423" s="271"/>
    </row>
    <row r="424" spans="1:24" s="4" customFormat="1" ht="28.5" customHeight="1" thickBot="1" x14ac:dyDescent="0.3">
      <c r="A424" s="314"/>
      <c r="B424" s="44" t="str">
        <f t="shared" si="295"/>
        <v>ГБУЗ АО Областная детская клиническая больница им. Н.Н. Силищевой</v>
      </c>
      <c r="C424" s="397"/>
      <c r="D424" s="19" t="str">
        <f t="shared" si="29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62"/>
      <c r="F424" s="44" t="str">
        <f t="shared" si="322"/>
        <v xml:space="preserve"> стационар</v>
      </c>
      <c r="G424" s="262"/>
      <c r="H424" s="44" t="str">
        <f t="shared" si="323"/>
        <v>Не предусмотрено</v>
      </c>
      <c r="I424" s="262"/>
      <c r="J424" s="44" t="str">
        <f t="shared" si="341"/>
        <v>неврология</v>
      </c>
      <c r="K424" s="69" t="s">
        <v>168</v>
      </c>
      <c r="L424" s="70" t="s">
        <v>145</v>
      </c>
      <c r="M424" s="66" t="s">
        <v>42</v>
      </c>
      <c r="N424" s="96">
        <v>55</v>
      </c>
      <c r="O424" s="97">
        <v>34</v>
      </c>
      <c r="P424" s="53" t="str">
        <f t="shared" ref="P424:P429" si="348">IF(AND(N424&lt;&gt;0,M424="Кач."),O424/N424*100,"")</f>
        <v/>
      </c>
      <c r="Q424" s="52">
        <f t="shared" si="343"/>
        <v>123.63636363636363</v>
      </c>
      <c r="R424" s="266"/>
      <c r="S424" s="260"/>
      <c r="T424" s="305"/>
      <c r="U424" s="264"/>
      <c r="V424" s="277"/>
      <c r="W424" s="268"/>
      <c r="X424" s="271"/>
    </row>
    <row r="425" spans="1:24" s="4" customFormat="1" ht="28.5" customHeight="1" thickBot="1" x14ac:dyDescent="0.3">
      <c r="A425" s="314"/>
      <c r="B425" s="44" t="str">
        <f t="shared" si="295"/>
        <v>ГБУЗ АО Областная детская клиническая больница им. Н.Н. Силищевой</v>
      </c>
      <c r="C425" s="332" t="s">
        <v>201</v>
      </c>
      <c r="D425" s="19" t="str">
        <f t="shared" si="29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5" s="262" t="s">
        <v>47</v>
      </c>
      <c r="F425" s="44" t="str">
        <f t="shared" si="322"/>
        <v>Не предусмотрено</v>
      </c>
      <c r="G425" s="262" t="s">
        <v>47</v>
      </c>
      <c r="H425" s="44" t="str">
        <f t="shared" si="323"/>
        <v>Не предусмотрено</v>
      </c>
      <c r="I425" s="262" t="s">
        <v>47</v>
      </c>
      <c r="J425" s="44" t="str">
        <f t="shared" si="341"/>
        <v>Не предусмотрено</v>
      </c>
      <c r="K425" s="68" t="s">
        <v>199</v>
      </c>
      <c r="L425" s="68" t="s">
        <v>3</v>
      </c>
      <c r="M425" s="68" t="s">
        <v>5</v>
      </c>
      <c r="N425" s="98">
        <v>99</v>
      </c>
      <c r="O425" s="98">
        <v>99</v>
      </c>
      <c r="P425" s="231">
        <f t="shared" si="344"/>
        <v>100</v>
      </c>
      <c r="Q425" s="232"/>
      <c r="R425" s="265">
        <f>IFERROR(AVERAGE(P425:P426),"")</f>
        <v>100</v>
      </c>
      <c r="S425" s="259">
        <f>AVERAGE(Q425:Q426)</f>
        <v>106</v>
      </c>
      <c r="T425" s="280">
        <f>IFERROR((R425*0.7+S425*0.3)*2,S425*2)</f>
        <v>203.6</v>
      </c>
      <c r="U425" s="263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ПЕРЕвыполнено</v>
      </c>
      <c r="V425" s="275"/>
      <c r="W425" s="268"/>
      <c r="X425" s="271"/>
    </row>
    <row r="426" spans="1:24" s="4" customFormat="1" ht="28.5" customHeight="1" thickBot="1" x14ac:dyDescent="0.3">
      <c r="A426" s="314"/>
      <c r="B426" s="44" t="str">
        <f t="shared" si="295"/>
        <v>ГБУЗ АО Областная детская клиническая больница им. Н.Н. Силищевой</v>
      </c>
      <c r="C426" s="333"/>
      <c r="D426" s="19" t="str">
        <f t="shared" si="29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6" s="262"/>
      <c r="F426" s="44" t="str">
        <f t="shared" si="322"/>
        <v>Не предусмотрено</v>
      </c>
      <c r="G426" s="262"/>
      <c r="H426" s="44" t="str">
        <f t="shared" si="323"/>
        <v>Не предусмотрено</v>
      </c>
      <c r="I426" s="262"/>
      <c r="J426" s="44" t="str">
        <f t="shared" si="341"/>
        <v>Не предусмотрено</v>
      </c>
      <c r="K426" s="69" t="s">
        <v>175</v>
      </c>
      <c r="L426" s="70" t="s">
        <v>145</v>
      </c>
      <c r="M426" s="66" t="s">
        <v>42</v>
      </c>
      <c r="N426" s="96">
        <v>100</v>
      </c>
      <c r="O426" s="97">
        <v>53</v>
      </c>
      <c r="P426" s="53" t="str">
        <f t="shared" si="344"/>
        <v/>
      </c>
      <c r="Q426" s="232">
        <f t="shared" si="343"/>
        <v>106</v>
      </c>
      <c r="R426" s="266"/>
      <c r="S426" s="260"/>
      <c r="T426" s="305"/>
      <c r="U426" s="264"/>
      <c r="V426" s="277"/>
      <c r="W426" s="268"/>
      <c r="X426" s="271"/>
    </row>
    <row r="427" spans="1:24" s="4" customFormat="1" ht="28.5" customHeight="1" thickBot="1" x14ac:dyDescent="0.3">
      <c r="A427" s="314"/>
      <c r="B427" s="44" t="str">
        <f t="shared" si="295"/>
        <v>ГБУЗ АО Областная детская клиническая больница им. Н.Н. Силищевой</v>
      </c>
      <c r="C427" s="332" t="s">
        <v>340</v>
      </c>
      <c r="D427" s="19" t="str">
        <f t="shared" si="296"/>
        <v xml:space="preserve">Организация осуществления мероприятий по профилактике и формированию здорового образа жизни </v>
      </c>
      <c r="E427" s="262" t="s">
        <v>47</v>
      </c>
      <c r="F427" s="44" t="str">
        <f t="shared" si="322"/>
        <v>Не предусмотрено</v>
      </c>
      <c r="G427" s="262" t="s">
        <v>47</v>
      </c>
      <c r="H427" s="44" t="str">
        <f t="shared" si="323"/>
        <v>Не предусмотрено</v>
      </c>
      <c r="I427" s="262" t="s">
        <v>47</v>
      </c>
      <c r="J427" s="44" t="str">
        <f t="shared" si="341"/>
        <v>Не предусмотрено</v>
      </c>
      <c r="K427" s="68" t="s">
        <v>174</v>
      </c>
      <c r="L427" s="68" t="s">
        <v>3</v>
      </c>
      <c r="M427" s="68" t="s">
        <v>5</v>
      </c>
      <c r="N427" s="98">
        <v>99</v>
      </c>
      <c r="O427" s="98">
        <v>99</v>
      </c>
      <c r="P427" s="231">
        <f t="shared" si="344"/>
        <v>100</v>
      </c>
      <c r="Q427" s="232"/>
      <c r="R427" s="265">
        <f>IFERROR(AVERAGE(P427:P428),"")</f>
        <v>100</v>
      </c>
      <c r="S427" s="259">
        <f>AVERAGE(Q427:Q428)</f>
        <v>104.66666666666666</v>
      </c>
      <c r="T427" s="280">
        <f>IFERROR((R427*0.7+S427*0.3)*2,S427*2)</f>
        <v>202.79999999999998</v>
      </c>
      <c r="U427" s="263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ПЕРЕвыполнено</v>
      </c>
      <c r="V427" s="275"/>
      <c r="W427" s="268"/>
      <c r="X427" s="271"/>
    </row>
    <row r="428" spans="1:24" s="4" customFormat="1" ht="28.5" customHeight="1" thickBot="1" x14ac:dyDescent="0.3">
      <c r="A428" s="314"/>
      <c r="B428" s="44" t="str">
        <f t="shared" si="295"/>
        <v>ГБУЗ АО Областная детская клиническая больница им. Н.Н. Силищевой</v>
      </c>
      <c r="C428" s="333"/>
      <c r="D428" s="19" t="str">
        <f t="shared" si="296"/>
        <v xml:space="preserve">Организация осуществления мероприятий по профилактике и формированию здорового образа жизни </v>
      </c>
      <c r="E428" s="262"/>
      <c r="F428" s="44" t="str">
        <f t="shared" si="322"/>
        <v>Не предусмотрено</v>
      </c>
      <c r="G428" s="262"/>
      <c r="H428" s="44" t="str">
        <f t="shared" si="323"/>
        <v>Не предусмотрено</v>
      </c>
      <c r="I428" s="262"/>
      <c r="J428" s="44" t="str">
        <f t="shared" si="341"/>
        <v>Не предусмотрено</v>
      </c>
      <c r="K428" s="69" t="s">
        <v>172</v>
      </c>
      <c r="L428" s="70" t="s">
        <v>58</v>
      </c>
      <c r="M428" s="66" t="s">
        <v>42</v>
      </c>
      <c r="N428" s="96">
        <v>300</v>
      </c>
      <c r="O428" s="97">
        <v>157</v>
      </c>
      <c r="P428" s="53" t="str">
        <f t="shared" si="344"/>
        <v/>
      </c>
      <c r="Q428" s="232">
        <f t="shared" si="343"/>
        <v>104.66666666666666</v>
      </c>
      <c r="R428" s="266"/>
      <c r="S428" s="260"/>
      <c r="T428" s="305"/>
      <c r="U428" s="264"/>
      <c r="V428" s="277"/>
      <c r="W428" s="268"/>
      <c r="X428" s="271"/>
    </row>
    <row r="429" spans="1:24" s="4" customFormat="1" ht="28.5" customHeight="1" thickBot="1" x14ac:dyDescent="0.3">
      <c r="A429" s="314"/>
      <c r="B429" s="44" t="str">
        <f t="shared" si="295"/>
        <v>ГБУЗ АО Областная детская клиническая больница им. Н.Н. Силищевой</v>
      </c>
      <c r="C429" s="284" t="s">
        <v>226</v>
      </c>
      <c r="D429" s="19" t="str">
        <f t="shared" si="2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9" s="262" t="s">
        <v>277</v>
      </c>
      <c r="F429" s="44" t="str">
        <f t="shared" si="322"/>
        <v>заключение договоров</v>
      </c>
      <c r="G429" s="262" t="s">
        <v>279</v>
      </c>
      <c r="H429" s="44" t="str">
        <f t="shared" si="32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63" t="s">
        <v>278</v>
      </c>
      <c r="J429" s="44" t="str">
        <f t="shared" si="3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1" t="s">
        <v>227</v>
      </c>
      <c r="L429" s="70" t="s">
        <v>3</v>
      </c>
      <c r="M429" s="68" t="s">
        <v>5</v>
      </c>
      <c r="N429" s="98">
        <v>100</v>
      </c>
      <c r="O429" s="98">
        <v>100</v>
      </c>
      <c r="P429" s="51">
        <f t="shared" si="348"/>
        <v>100</v>
      </c>
      <c r="Q429" s="51"/>
      <c r="R429" s="282">
        <f>IFERROR(AVERAGE(P429:P430),"")</f>
        <v>100</v>
      </c>
      <c r="S429" s="261">
        <f>AVERAGE(Q429:Q430)</f>
        <v>100</v>
      </c>
      <c r="T429" s="294">
        <f>IFERROR((R429*0.7+S429*0.3)*2,S429*2)</f>
        <v>200</v>
      </c>
      <c r="U429" s="262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90"/>
      <c r="W429" s="268"/>
      <c r="X429" s="271"/>
    </row>
    <row r="430" spans="1:24" s="4" customFormat="1" ht="28.5" customHeight="1" thickBot="1" x14ac:dyDescent="0.3">
      <c r="A430" s="315"/>
      <c r="B430" s="44" t="str">
        <f t="shared" si="295"/>
        <v>ГБУЗ АО Областная детская клиническая больница им. Н.Н. Силищевой</v>
      </c>
      <c r="C430" s="285"/>
      <c r="D430" s="19" t="str">
        <f t="shared" si="2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62"/>
      <c r="F430" s="44" t="str">
        <f t="shared" si="322"/>
        <v>заключение договоров</v>
      </c>
      <c r="G430" s="262"/>
      <c r="H430" s="44" t="str">
        <f t="shared" si="32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64"/>
      <c r="J430" s="44" t="str">
        <f t="shared" si="3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2" t="s">
        <v>234</v>
      </c>
      <c r="L430" s="70" t="s">
        <v>228</v>
      </c>
      <c r="M430" s="76" t="s">
        <v>42</v>
      </c>
      <c r="N430" s="96">
        <v>127.96</v>
      </c>
      <c r="O430" s="96">
        <v>127.96</v>
      </c>
      <c r="P430" s="53" t="str">
        <f t="shared" ref="P430" si="349">IF(AND(N430&lt;&gt;0,M430="Кач."),O430/N430*100,"")</f>
        <v/>
      </c>
      <c r="Q430" s="55">
        <f>IF(AND(N430&lt;&gt;0,M430="объем"),(O430/N430*100),"")</f>
        <v>100</v>
      </c>
      <c r="R430" s="282"/>
      <c r="S430" s="261"/>
      <c r="T430" s="294"/>
      <c r="U430" s="262"/>
      <c r="V430" s="290"/>
      <c r="W430" s="269"/>
      <c r="X430" s="272"/>
    </row>
    <row r="431" spans="1:24" s="4" customFormat="1" ht="30" customHeight="1" thickBot="1" x14ac:dyDescent="0.3">
      <c r="A431" s="299" t="s">
        <v>273</v>
      </c>
      <c r="B431" s="44" t="str">
        <f>IF(A431="",B430,A431)</f>
        <v>ГБУЗ АО Городская клиническая больница №2 им. братьев Губиных</v>
      </c>
      <c r="C431" s="284" t="s">
        <v>71</v>
      </c>
      <c r="D431" s="19" t="str">
        <f t="shared" si="296"/>
        <v>Паллиативная медицинская помощь</v>
      </c>
      <c r="E431" s="262" t="s">
        <v>138</v>
      </c>
      <c r="F431" s="44" t="str">
        <f t="shared" si="322"/>
        <v>стационар</v>
      </c>
      <c r="G431" s="262" t="s">
        <v>43</v>
      </c>
      <c r="H431" s="44" t="str">
        <f t="shared" si="323"/>
        <v>паллиативная медицинская помощь</v>
      </c>
      <c r="I431" s="262" t="s">
        <v>143</v>
      </c>
      <c r="J431" s="44" t="str">
        <f t="shared" si="341"/>
        <v xml:space="preserve">Не применяется </v>
      </c>
      <c r="K431" s="67" t="s">
        <v>128</v>
      </c>
      <c r="L431" s="67" t="s">
        <v>3</v>
      </c>
      <c r="M431" s="67" t="s">
        <v>5</v>
      </c>
      <c r="N431" s="98">
        <v>99</v>
      </c>
      <c r="O431" s="98">
        <v>99</v>
      </c>
      <c r="P431" s="51">
        <f>IF(AND(N431&lt;&gt;0,M431="Кач."),O431/N431*100,"")</f>
        <v>100</v>
      </c>
      <c r="Q431" s="51"/>
      <c r="R431" s="282">
        <f>IFERROR(AVERAGE(P431:P432),"")</f>
        <v>100</v>
      </c>
      <c r="S431" s="261">
        <f>AVERAGE(Q431:Q432)</f>
        <v>102.50459704520955</v>
      </c>
      <c r="T431" s="294">
        <f>IFERROR((R431*0.7+S431*0.3)*2,S431*2)</f>
        <v>201.50275822712572</v>
      </c>
      <c r="U431" s="262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ПЕРЕвыполнено</v>
      </c>
      <c r="V431" s="290"/>
      <c r="W431" s="267">
        <f>AVERAGE(T431:T440)</f>
        <v>200.00860961643963</v>
      </c>
      <c r="X431" s="270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перевыполнено</v>
      </c>
    </row>
    <row r="432" spans="1:24" s="15" customFormat="1" ht="33.75" customHeight="1" thickBot="1" x14ac:dyDescent="0.3">
      <c r="A432" s="300"/>
      <c r="B432" s="44" t="str">
        <f t="shared" si="295"/>
        <v>ГБУЗ АО Городская клиническая больница №2 им. братьев Губиных</v>
      </c>
      <c r="C432" s="306"/>
      <c r="D432" s="19" t="str">
        <f t="shared" si="296"/>
        <v>Паллиативная медицинская помощь</v>
      </c>
      <c r="E432" s="262"/>
      <c r="F432" s="44" t="str">
        <f t="shared" si="322"/>
        <v>стационар</v>
      </c>
      <c r="G432" s="262"/>
      <c r="H432" s="44" t="str">
        <f t="shared" si="323"/>
        <v>паллиативная медицинская помощь</v>
      </c>
      <c r="I432" s="262"/>
      <c r="J432" s="44" t="str">
        <f t="shared" si="341"/>
        <v xml:space="preserve">Не применяется </v>
      </c>
      <c r="K432" s="64" t="s">
        <v>134</v>
      </c>
      <c r="L432" s="65" t="s">
        <v>135</v>
      </c>
      <c r="M432" s="66" t="s">
        <v>42</v>
      </c>
      <c r="N432" s="164">
        <v>31542</v>
      </c>
      <c r="O432" s="164">
        <v>16166</v>
      </c>
      <c r="P432" s="53" t="str">
        <f t="shared" si="344"/>
        <v/>
      </c>
      <c r="Q432" s="52">
        <f t="shared" si="343"/>
        <v>102.50459704520955</v>
      </c>
      <c r="R432" s="282"/>
      <c r="S432" s="261"/>
      <c r="T432" s="294"/>
      <c r="U432" s="262"/>
      <c r="V432" s="290"/>
      <c r="W432" s="268"/>
      <c r="X432" s="271"/>
    </row>
    <row r="433" spans="1:24" s="4" customFormat="1" ht="42.75" customHeight="1" thickBot="1" x14ac:dyDescent="0.3">
      <c r="A433" s="300"/>
      <c r="B433" s="44" t="str">
        <f t="shared" si="295"/>
        <v>ГБУЗ АО Городская клиническая больница №2 им. братьев Губиных</v>
      </c>
      <c r="C433" s="306"/>
      <c r="D433" s="19" t="str">
        <f t="shared" si="296"/>
        <v>Паллиативная медицинская помощь</v>
      </c>
      <c r="E433" s="262" t="s">
        <v>243</v>
      </c>
      <c r="F433" s="44" t="str">
        <f t="shared" si="322"/>
        <v>амбулаторно на дому выездными патронажными бригадами</v>
      </c>
      <c r="G433" s="262" t="s">
        <v>43</v>
      </c>
      <c r="H433" s="44" t="str">
        <f t="shared" si="323"/>
        <v>паллиативная медицинская помощь</v>
      </c>
      <c r="I433" s="262" t="s">
        <v>137</v>
      </c>
      <c r="J433" s="44" t="str">
        <f t="shared" si="341"/>
        <v>амбулаторно</v>
      </c>
      <c r="K433" s="67" t="s">
        <v>128</v>
      </c>
      <c r="L433" s="68" t="s">
        <v>3</v>
      </c>
      <c r="M433" s="68" t="s">
        <v>5</v>
      </c>
      <c r="N433" s="98">
        <v>99</v>
      </c>
      <c r="O433" s="98">
        <v>99</v>
      </c>
      <c r="P433" s="51">
        <f>IF(AND(N433&lt;&gt;0,M433="Кач."),O433/N433*100,"")</f>
        <v>100</v>
      </c>
      <c r="Q433" s="51"/>
      <c r="R433" s="282">
        <f>IFERROR(AVERAGE(P433:P434),"")</f>
        <v>100</v>
      </c>
      <c r="S433" s="261">
        <f>AVERAGE(Q433:Q434)</f>
        <v>99.478260869565219</v>
      </c>
      <c r="T433" s="294">
        <f>IFERROR((R433*0.7+S433*0.3)*2,S433*2)</f>
        <v>199.68695652173912</v>
      </c>
      <c r="U433" s="262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выполнено</v>
      </c>
      <c r="V433" s="290"/>
      <c r="W433" s="268"/>
      <c r="X433" s="271"/>
    </row>
    <row r="434" spans="1:24" s="4" customFormat="1" ht="32.25" thickBot="1" x14ac:dyDescent="0.3">
      <c r="A434" s="300"/>
      <c r="B434" s="44" t="str">
        <f t="shared" si="295"/>
        <v>ГБУЗ АО Городская клиническая больница №2 им. братьев Губиных</v>
      </c>
      <c r="C434" s="285"/>
      <c r="D434" s="19" t="str">
        <f t="shared" si="296"/>
        <v>Паллиативная медицинская помощь</v>
      </c>
      <c r="E434" s="262"/>
      <c r="F434" s="44" t="str">
        <f t="shared" si="322"/>
        <v>амбулаторно на дому выездными патронажными бригадами</v>
      </c>
      <c r="G434" s="262"/>
      <c r="H434" s="44" t="str">
        <f t="shared" si="323"/>
        <v>паллиативная медицинская помощь</v>
      </c>
      <c r="I434" s="262"/>
      <c r="J434" s="44" t="str">
        <f t="shared" si="341"/>
        <v>амбулаторно</v>
      </c>
      <c r="K434" s="69" t="s">
        <v>40</v>
      </c>
      <c r="L434" s="65" t="s">
        <v>118</v>
      </c>
      <c r="M434" s="66" t="s">
        <v>42</v>
      </c>
      <c r="N434" s="162">
        <v>1150</v>
      </c>
      <c r="O434" s="95">
        <v>572</v>
      </c>
      <c r="P434" s="53" t="str">
        <f t="shared" ref="P434" si="350">IF(AND(N434&lt;&gt;0,M434="Кач."),O434/N434*100,"")</f>
        <v/>
      </c>
      <c r="Q434" s="52">
        <f t="shared" ref="Q434" si="351">IF(AND(N434&lt;&gt;0,M434="объем"),(O434/N434*100)/$Y$2*12,"")</f>
        <v>99.478260869565219</v>
      </c>
      <c r="R434" s="282"/>
      <c r="S434" s="261"/>
      <c r="T434" s="294"/>
      <c r="U434" s="262"/>
      <c r="V434" s="290"/>
      <c r="W434" s="268"/>
      <c r="X434" s="271"/>
    </row>
    <row r="435" spans="1:24" s="4" customFormat="1" ht="33.75" customHeight="1" thickBot="1" x14ac:dyDescent="0.3">
      <c r="A435" s="300"/>
      <c r="B435" s="44" t="str">
        <f>IF(A435="",B434,A435)</f>
        <v>ГБУЗ АО Городская клиническая больница №2 им. братьев Губиных</v>
      </c>
      <c r="C435" s="317" t="s">
        <v>119</v>
      </c>
      <c r="D435" s="19" t="str">
        <f>IF(C435="",D434,C435)</f>
        <v>ПМСП, не включенная в базовую программу ОМС</v>
      </c>
      <c r="E435" s="263" t="s">
        <v>137</v>
      </c>
      <c r="F435" s="44" t="str">
        <f>IF(E435="",F434,E435)</f>
        <v>амбулаторно</v>
      </c>
      <c r="G435" s="263" t="s">
        <v>247</v>
      </c>
      <c r="H435" s="44" t="str">
        <f>IF(G435="",H434,G435)</f>
        <v>вакцинация</v>
      </c>
      <c r="I435" s="263" t="s">
        <v>242</v>
      </c>
      <c r="J435" s="44" t="str">
        <f>IF(I435="",J434,I435)</f>
        <v>Вакцинация</v>
      </c>
      <c r="K435" s="67" t="s">
        <v>128</v>
      </c>
      <c r="L435" s="68" t="s">
        <v>3</v>
      </c>
      <c r="M435" s="68" t="s">
        <v>5</v>
      </c>
      <c r="N435" s="98">
        <v>99</v>
      </c>
      <c r="O435" s="98">
        <v>99</v>
      </c>
      <c r="P435" s="119">
        <f>IF(AND(N435&lt;&gt;0,M435="Кач."),O435/N435*100,"")</f>
        <v>100</v>
      </c>
      <c r="Q435" s="119"/>
      <c r="R435" s="282">
        <f>IFERROR(AVERAGE(P435:P436),"")</f>
        <v>100</v>
      </c>
      <c r="S435" s="261">
        <f>AVERAGE(Q435:Q436)</f>
        <v>100</v>
      </c>
      <c r="T435" s="294">
        <f>IFERROR((R435*0.7+S435*0.3)*2,S435*2)</f>
        <v>200</v>
      </c>
      <c r="U435" s="356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90"/>
      <c r="W435" s="268"/>
      <c r="X435" s="271"/>
    </row>
    <row r="436" spans="1:24" s="4" customFormat="1" ht="33" customHeight="1" thickBot="1" x14ac:dyDescent="0.3">
      <c r="A436" s="300"/>
      <c r="B436" s="44" t="str">
        <f t="shared" si="295"/>
        <v>ГБУЗ АО Городская клиническая больница №2 им. братьев Губиных</v>
      </c>
      <c r="C436" s="318"/>
      <c r="D436" s="19" t="str">
        <f t="shared" si="296"/>
        <v>ПМСП, не включенная в базовую программу ОМС</v>
      </c>
      <c r="E436" s="264"/>
      <c r="F436" s="44" t="str">
        <f t="shared" si="322"/>
        <v>амбулаторно</v>
      </c>
      <c r="G436" s="264"/>
      <c r="H436" s="44" t="str">
        <f t="shared" si="323"/>
        <v>вакцинация</v>
      </c>
      <c r="I436" s="264"/>
      <c r="J436" s="44" t="str">
        <f t="shared" ref="J436:J456" si="352">IF(I436="",J435,I436)</f>
        <v>Вакцинация</v>
      </c>
      <c r="K436" s="69" t="s">
        <v>40</v>
      </c>
      <c r="L436" s="65" t="s">
        <v>118</v>
      </c>
      <c r="M436" s="66" t="s">
        <v>42</v>
      </c>
      <c r="N436" s="96">
        <v>500</v>
      </c>
      <c r="O436" s="95">
        <v>250</v>
      </c>
      <c r="P436" s="53" t="str">
        <f t="shared" ref="P436" si="353">IF(AND(N436&lt;&gt;0,M436="Кач."),O436/N436*100,"")</f>
        <v/>
      </c>
      <c r="Q436" s="120">
        <f t="shared" ref="Q436" si="354">IF(AND(N436&lt;&gt;0,M436="объем"),(O436/N436*100)/$Y$2*12,"")</f>
        <v>100</v>
      </c>
      <c r="R436" s="282"/>
      <c r="S436" s="261"/>
      <c r="T436" s="294"/>
      <c r="U436" s="356"/>
      <c r="V436" s="290"/>
      <c r="W436" s="268"/>
      <c r="X436" s="271"/>
    </row>
    <row r="437" spans="1:24" s="4" customFormat="1" ht="33" customHeight="1" thickBot="1" x14ac:dyDescent="0.3">
      <c r="A437" s="300"/>
      <c r="B437" s="44" t="str">
        <f t="shared" si="295"/>
        <v>ГБУЗ АО Городская клиническая больница №2 им. братьев Губиных</v>
      </c>
      <c r="C437" s="289" t="s">
        <v>136</v>
      </c>
      <c r="D437" s="19" t="str">
        <f t="shared" si="296"/>
        <v>Медицинская помощь в экстренной форме незастрахованным гражданам в системе обязательного медицинского страхования</v>
      </c>
      <c r="E437" s="262" t="s">
        <v>137</v>
      </c>
      <c r="F437" s="44" t="str">
        <f t="shared" si="322"/>
        <v>амбулаторно</v>
      </c>
      <c r="G437" s="262" t="s">
        <v>136</v>
      </c>
      <c r="H437" s="44" t="str">
        <f t="shared" si="323"/>
        <v>Медицинская помощь в экстренной форме незастрахованным гражданам в системе обязательного медицинского страхования</v>
      </c>
      <c r="I437" s="262" t="s">
        <v>143</v>
      </c>
      <c r="J437" s="44" t="str">
        <f t="shared" si="352"/>
        <v xml:space="preserve">Не применяется </v>
      </c>
      <c r="K437" s="67" t="s">
        <v>128</v>
      </c>
      <c r="L437" s="67" t="s">
        <v>3</v>
      </c>
      <c r="M437" s="67" t="s">
        <v>5</v>
      </c>
      <c r="N437" s="98">
        <v>99</v>
      </c>
      <c r="O437" s="98">
        <v>99</v>
      </c>
      <c r="P437" s="51">
        <f t="shared" si="344"/>
        <v>100</v>
      </c>
      <c r="Q437" s="51"/>
      <c r="R437" s="282">
        <f>IFERROR(AVERAGE(P437:P438),"")</f>
        <v>100</v>
      </c>
      <c r="S437" s="261">
        <f>AVERAGE(Q437:Q438)</f>
        <v>98.088888888888889</v>
      </c>
      <c r="T437" s="294">
        <f>IFERROR((R437*0.7+S437*0.3)*2,S437*2)</f>
        <v>198.85333333333332</v>
      </c>
      <c r="U437" s="262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90"/>
      <c r="W437" s="268"/>
      <c r="X437" s="271"/>
    </row>
    <row r="438" spans="1:24" s="4" customFormat="1" ht="40.5" customHeight="1" thickBot="1" x14ac:dyDescent="0.3">
      <c r="A438" s="300"/>
      <c r="B438" s="44" t="str">
        <f t="shared" si="295"/>
        <v>ГБУЗ АО Городская клиническая больница №2 им. братьев Губиных</v>
      </c>
      <c r="C438" s="289"/>
      <c r="D438" s="19" t="str">
        <f t="shared" si="296"/>
        <v>Медицинская помощь в экстренной форме незастрахованным гражданам в системе обязательного медицинского страхования</v>
      </c>
      <c r="E438" s="262"/>
      <c r="F438" s="44" t="str">
        <f t="shared" si="322"/>
        <v>амбулаторно</v>
      </c>
      <c r="G438" s="262"/>
      <c r="H438" s="44" t="str">
        <f t="shared" si="323"/>
        <v>Медицинская помощь в экстренной форме незастрахованным гражданам в системе обязательного медицинского страхования</v>
      </c>
      <c r="I438" s="262"/>
      <c r="J438" s="44" t="str">
        <f t="shared" si="352"/>
        <v xml:space="preserve">Не применяется </v>
      </c>
      <c r="K438" s="64" t="s">
        <v>40</v>
      </c>
      <c r="L438" s="65" t="s">
        <v>118</v>
      </c>
      <c r="M438" s="66" t="s">
        <v>42</v>
      </c>
      <c r="N438" s="94">
        <v>13500</v>
      </c>
      <c r="O438" s="164">
        <v>6621</v>
      </c>
      <c r="P438" s="53" t="str">
        <f t="shared" si="344"/>
        <v/>
      </c>
      <c r="Q438" s="52">
        <f t="shared" si="343"/>
        <v>98.088888888888889</v>
      </c>
      <c r="R438" s="282"/>
      <c r="S438" s="261"/>
      <c r="T438" s="294"/>
      <c r="U438" s="262"/>
      <c r="V438" s="290"/>
      <c r="W438" s="268"/>
      <c r="X438" s="271"/>
    </row>
    <row r="439" spans="1:24" s="4" customFormat="1" ht="37.5" customHeight="1" thickBot="1" x14ac:dyDescent="0.3">
      <c r="A439" s="300"/>
      <c r="B439" s="44" t="str">
        <f t="shared" si="295"/>
        <v>ГБУЗ АО Городская клиническая больница №2 им. братьев Губиных</v>
      </c>
      <c r="C439" s="298" t="s">
        <v>226</v>
      </c>
      <c r="D439" s="19" t="str">
        <f t="shared" si="29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9" s="262" t="s">
        <v>277</v>
      </c>
      <c r="F439" s="44" t="str">
        <f t="shared" si="322"/>
        <v>заключение договоров</v>
      </c>
      <c r="G439" s="262" t="s">
        <v>279</v>
      </c>
      <c r="H439" s="44" t="str">
        <f t="shared" si="32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9" s="263" t="s">
        <v>278</v>
      </c>
      <c r="J439" s="44" t="str">
        <f t="shared" si="35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9" s="71" t="s">
        <v>227</v>
      </c>
      <c r="L439" s="70" t="s">
        <v>3</v>
      </c>
      <c r="M439" s="68" t="s">
        <v>5</v>
      </c>
      <c r="N439" s="98">
        <v>100</v>
      </c>
      <c r="O439" s="98">
        <v>100</v>
      </c>
      <c r="P439" s="51">
        <f>IF(AND(N439&lt;&gt;0,M439="Кач."),O439/N439*100,"")</f>
        <v>100</v>
      </c>
      <c r="Q439" s="51"/>
      <c r="R439" s="282">
        <f>IFERROR(AVERAGE(P439:P440),"")</f>
        <v>100</v>
      </c>
      <c r="S439" s="261">
        <f>AVERAGE(Q439:Q440)</f>
        <v>100</v>
      </c>
      <c r="T439" s="294">
        <f>IFERROR((R439*0.7+S439*0.3)*2,S439*2)</f>
        <v>200</v>
      </c>
      <c r="U439" s="262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90"/>
      <c r="W439" s="268"/>
      <c r="X439" s="271"/>
    </row>
    <row r="440" spans="1:24" s="4" customFormat="1" ht="34.5" customHeight="1" thickBot="1" x14ac:dyDescent="0.3">
      <c r="A440" s="301"/>
      <c r="B440" s="44" t="str">
        <f t="shared" ref="B440" si="355">IF(A440="",B439,A440)</f>
        <v>ГБУЗ АО Городская клиническая больница №2 им. братьев Губиных</v>
      </c>
      <c r="C440" s="298"/>
      <c r="D440" s="19" t="str">
        <f t="shared" ref="D440:D441" si="356">IF(C440="",D439,C440)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0" s="262"/>
      <c r="F440" s="44" t="str">
        <f t="shared" si="322"/>
        <v>заключение договоров</v>
      </c>
      <c r="G440" s="262"/>
      <c r="H440" s="44" t="str">
        <f t="shared" si="32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0" s="264"/>
      <c r="J440" s="44" t="str">
        <f t="shared" si="35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0" s="72" t="s">
        <v>234</v>
      </c>
      <c r="L440" s="70" t="s">
        <v>228</v>
      </c>
      <c r="M440" s="76" t="s">
        <v>42</v>
      </c>
      <c r="N440" s="94">
        <v>12.83</v>
      </c>
      <c r="O440" s="94">
        <v>12.83</v>
      </c>
      <c r="P440" s="53" t="str">
        <f t="shared" ref="P440" si="357">IF(AND(N440&lt;&gt;0,M440="Кач."),O440/N440*100,"")</f>
        <v/>
      </c>
      <c r="Q440" s="55">
        <f>IF(AND(N440&lt;&gt;0,M440="объем"),(O440/N440*100),"")</f>
        <v>100</v>
      </c>
      <c r="R440" s="282"/>
      <c r="S440" s="261"/>
      <c r="T440" s="294"/>
      <c r="U440" s="262"/>
      <c r="V440" s="290"/>
      <c r="W440" s="269"/>
      <c r="X440" s="272"/>
    </row>
    <row r="441" spans="1:24" s="4" customFormat="1" ht="33" customHeight="1" thickBot="1" x14ac:dyDescent="0.3">
      <c r="A441" s="295" t="s">
        <v>18</v>
      </c>
      <c r="B441" s="44" t="str">
        <f t="shared" ref="B441:B500" si="358">IF(A441="",B440,A441)</f>
        <v>ГБУЗ АО Городская киническая больница №3 им. С.М. Кирова</v>
      </c>
      <c r="C441" s="289" t="s">
        <v>136</v>
      </c>
      <c r="D441" s="19" t="str">
        <f t="shared" si="356"/>
        <v>Медицинская помощь в экстренной форме незастрахованным гражданам в системе обязательного медицинского страхования</v>
      </c>
      <c r="E441" s="262" t="s">
        <v>137</v>
      </c>
      <c r="F441" s="44" t="str">
        <f t="shared" si="322"/>
        <v>амбулаторно</v>
      </c>
      <c r="G441" s="262" t="s">
        <v>136</v>
      </c>
      <c r="H441" s="44" t="str">
        <f t="shared" si="323"/>
        <v>Медицинская помощь в экстренной форме незастрахованным гражданам в системе обязательного медицинского страхования</v>
      </c>
      <c r="I441" s="262" t="s">
        <v>143</v>
      </c>
      <c r="J441" s="44" t="str">
        <f t="shared" si="352"/>
        <v xml:space="preserve">Не применяется </v>
      </c>
      <c r="K441" s="67" t="s">
        <v>128</v>
      </c>
      <c r="L441" s="67" t="s">
        <v>3</v>
      </c>
      <c r="M441" s="67" t="s">
        <v>5</v>
      </c>
      <c r="N441" s="98">
        <v>99</v>
      </c>
      <c r="O441" s="98">
        <v>99</v>
      </c>
      <c r="P441" s="57">
        <f t="shared" ref="P441:P442" si="359">IF(AND(N441&lt;&gt;0,M441="Кач."),O441/N441*100,"")</f>
        <v>100</v>
      </c>
      <c r="Q441" s="51"/>
      <c r="R441" s="282">
        <f>IFERROR(AVERAGE(P441:P442),"")</f>
        <v>100</v>
      </c>
      <c r="S441" s="261">
        <f>AVERAGE(Q441:Q442)</f>
        <v>99.176954732510296</v>
      </c>
      <c r="T441" s="294">
        <f>IFERROR((R441*0.7+S441*0.3)*2,S441*2)</f>
        <v>199.50617283950618</v>
      </c>
      <c r="U441" s="262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290"/>
      <c r="W441" s="267">
        <f>AVERAGE(T441:T462)</f>
        <v>199.25193934232658</v>
      </c>
      <c r="X441" s="270" t="str">
        <f>IF(W441&lt;170,"ГЗ по учреждению не выполнено","")&amp;IF(AND(W441&gt;=170,W441&lt;=200),"ГЗ по учреждению выполнено","")&amp;IF(W441&gt;200,"ГЗ по учреждению перевыполнено","")</f>
        <v>ГЗ по учреждению выполнено</v>
      </c>
    </row>
    <row r="442" spans="1:24" s="4" customFormat="1" ht="35.25" customHeight="1" thickBot="1" x14ac:dyDescent="0.3">
      <c r="A442" s="296"/>
      <c r="B442" s="44" t="str">
        <f t="shared" si="358"/>
        <v>ГБУЗ АО Городская киническая больница №3 им. С.М. Кирова</v>
      </c>
      <c r="C442" s="289"/>
      <c r="D442" s="19" t="str">
        <f t="shared" ref="D442:D453" si="360">IF(C442="",D441,C442)</f>
        <v>Медицинская помощь в экстренной форме незастрахованным гражданам в системе обязательного медицинского страхования</v>
      </c>
      <c r="E442" s="262"/>
      <c r="F442" s="44" t="str">
        <f t="shared" si="322"/>
        <v>амбулаторно</v>
      </c>
      <c r="G442" s="262"/>
      <c r="H442" s="44" t="str">
        <f t="shared" si="323"/>
        <v>Медицинская помощь в экстренной форме незастрахованным гражданам в системе обязательного медицинского страхования</v>
      </c>
      <c r="I442" s="262"/>
      <c r="J442" s="44" t="str">
        <f t="shared" si="352"/>
        <v xml:space="preserve">Не применяется </v>
      </c>
      <c r="K442" s="64" t="s">
        <v>40</v>
      </c>
      <c r="L442" s="65" t="s">
        <v>118</v>
      </c>
      <c r="M442" s="66" t="s">
        <v>42</v>
      </c>
      <c r="N442" s="163">
        <v>2430</v>
      </c>
      <c r="O442" s="163">
        <v>1205</v>
      </c>
      <c r="P442" s="53" t="str">
        <f t="shared" si="359"/>
        <v/>
      </c>
      <c r="Q442" s="52">
        <f t="shared" si="343"/>
        <v>99.176954732510296</v>
      </c>
      <c r="R442" s="282"/>
      <c r="S442" s="261"/>
      <c r="T442" s="294"/>
      <c r="U442" s="262"/>
      <c r="V442" s="290"/>
      <c r="W442" s="268"/>
      <c r="X442" s="271"/>
    </row>
    <row r="443" spans="1:24" s="4" customFormat="1" ht="37.5" customHeight="1" thickBot="1" x14ac:dyDescent="0.3">
      <c r="A443" s="296"/>
      <c r="B443" s="44" t="str">
        <f t="shared" si="358"/>
        <v>ГБУЗ АО Городская киническая больница №3 им. С.М. Кирова</v>
      </c>
      <c r="C443" s="317" t="s">
        <v>119</v>
      </c>
      <c r="D443" s="19" t="str">
        <f t="shared" si="360"/>
        <v>ПМСП, не включенная в базовую программу ОМС</v>
      </c>
      <c r="E443" s="263" t="s">
        <v>137</v>
      </c>
      <c r="F443" s="44" t="str">
        <f t="shared" si="322"/>
        <v>амбулаторно</v>
      </c>
      <c r="G443" s="263" t="s">
        <v>39</v>
      </c>
      <c r="H443" s="44" t="str">
        <f t="shared" si="323"/>
        <v>Первичная медико-санитарная помощь, в части диагностики и лечения</v>
      </c>
      <c r="I443" s="263" t="s">
        <v>242</v>
      </c>
      <c r="J443" s="44" t="str">
        <f t="shared" si="352"/>
        <v>Вакцинация</v>
      </c>
      <c r="K443" s="68" t="s">
        <v>128</v>
      </c>
      <c r="L443" s="68" t="s">
        <v>3</v>
      </c>
      <c r="M443" s="68" t="s">
        <v>5</v>
      </c>
      <c r="N443" s="98">
        <v>99</v>
      </c>
      <c r="O443" s="98">
        <v>99</v>
      </c>
      <c r="P443" s="111">
        <f>IF(AND(N443&lt;&gt;0,M443="Кач."),O443/N443*100,"")</f>
        <v>100</v>
      </c>
      <c r="Q443" s="108"/>
      <c r="R443" s="282">
        <f>IFERROR(AVERAGE(P443:P444),"")</f>
        <v>100</v>
      </c>
      <c r="S443" s="261">
        <f>AVERAGE(Q443:Q444)</f>
        <v>97.142857142857139</v>
      </c>
      <c r="T443" s="294">
        <f>IFERROR((R443*0.7+S443*0.3)*2,S443*2)</f>
        <v>198.28571428571428</v>
      </c>
      <c r="U443" s="262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выполнено</v>
      </c>
      <c r="V443" s="290"/>
      <c r="W443" s="268"/>
      <c r="X443" s="271"/>
    </row>
    <row r="444" spans="1:24" s="4" customFormat="1" ht="39" customHeight="1" thickBot="1" x14ac:dyDescent="0.3">
      <c r="A444" s="296"/>
      <c r="B444" s="44" t="str">
        <f t="shared" si="358"/>
        <v>ГБУЗ АО Городская киническая больница №3 им. С.М. Кирова</v>
      </c>
      <c r="C444" s="318"/>
      <c r="D444" s="19" t="str">
        <f t="shared" si="360"/>
        <v>ПМСП, не включенная в базовую программу ОМС</v>
      </c>
      <c r="E444" s="264"/>
      <c r="F444" s="44" t="str">
        <f t="shared" si="322"/>
        <v>амбулаторно</v>
      </c>
      <c r="G444" s="264"/>
      <c r="H444" s="44" t="str">
        <f t="shared" si="323"/>
        <v>Первичная медико-санитарная помощь, в части диагностики и лечения</v>
      </c>
      <c r="I444" s="264"/>
      <c r="J444" s="44" t="str">
        <f t="shared" si="352"/>
        <v>Вакцинация</v>
      </c>
      <c r="K444" s="69" t="s">
        <v>40</v>
      </c>
      <c r="L444" s="70" t="s">
        <v>118</v>
      </c>
      <c r="M444" s="76" t="s">
        <v>42</v>
      </c>
      <c r="N444" s="94">
        <v>70</v>
      </c>
      <c r="O444" s="96">
        <v>34</v>
      </c>
      <c r="P444" s="113" t="str">
        <f>IF(AND(N444&lt;&gt;0,M444="Кач."),O444/N444*100,"")</f>
        <v/>
      </c>
      <c r="Q444" s="109">
        <f t="shared" ref="Q444" si="361">IF(AND(N444&lt;&gt;0,M444="объем"),(O444/N444*100)/$Y$2*12,"")</f>
        <v>97.142857142857139</v>
      </c>
      <c r="R444" s="282"/>
      <c r="S444" s="261"/>
      <c r="T444" s="294"/>
      <c r="U444" s="262"/>
      <c r="V444" s="290"/>
      <c r="W444" s="268"/>
      <c r="X444" s="271"/>
    </row>
    <row r="445" spans="1:24" s="4" customFormat="1" ht="36" customHeight="1" thickBot="1" x14ac:dyDescent="0.3">
      <c r="A445" s="296"/>
      <c r="B445" s="44" t="str">
        <f t="shared" si="358"/>
        <v>ГБУЗ АО Городская киническая больница №3 им. С.М. Кирова</v>
      </c>
      <c r="C445" s="298" t="s">
        <v>71</v>
      </c>
      <c r="D445" s="19" t="str">
        <f t="shared" si="360"/>
        <v>Паллиативная медицинская помощь</v>
      </c>
      <c r="E445" s="262" t="s">
        <v>138</v>
      </c>
      <c r="F445" s="44" t="str">
        <f t="shared" si="322"/>
        <v>стационар</v>
      </c>
      <c r="G445" s="262" t="s">
        <v>43</v>
      </c>
      <c r="H445" s="44" t="str">
        <f t="shared" si="323"/>
        <v>паллиативная медицинская помощь</v>
      </c>
      <c r="I445" s="262" t="s">
        <v>143</v>
      </c>
      <c r="J445" s="44" t="str">
        <f t="shared" si="352"/>
        <v xml:space="preserve">Не применяется </v>
      </c>
      <c r="K445" s="67" t="s">
        <v>128</v>
      </c>
      <c r="L445" s="67" t="s">
        <v>3</v>
      </c>
      <c r="M445" s="67" t="s">
        <v>5</v>
      </c>
      <c r="N445" s="98">
        <v>99</v>
      </c>
      <c r="O445" s="98">
        <v>99</v>
      </c>
      <c r="P445" s="51">
        <f t="shared" ref="P445:P457" si="362">IF(AND(N445&lt;&gt;0,M445="Кач."),O445/N445*100,"")</f>
        <v>100</v>
      </c>
      <c r="Q445" s="51"/>
      <c r="R445" s="282">
        <f>IFERROR(AVERAGE(P445:P446),"")</f>
        <v>100</v>
      </c>
      <c r="S445" s="261">
        <f>AVERAGE(Q445:Q446)</f>
        <v>96.02808865481677</v>
      </c>
      <c r="T445" s="294">
        <f>IFERROR((R445*0.7+S445*0.3)*2,S445*2)</f>
        <v>197.61685319289006</v>
      </c>
      <c r="U445" s="262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выполнено</v>
      </c>
      <c r="V445" s="290"/>
      <c r="W445" s="268"/>
      <c r="X445" s="271"/>
    </row>
    <row r="446" spans="1:24" s="4" customFormat="1" ht="36" customHeight="1" thickBot="1" x14ac:dyDescent="0.3">
      <c r="A446" s="296"/>
      <c r="B446" s="44" t="str">
        <f t="shared" si="358"/>
        <v>ГБУЗ АО Городская киническая больница №3 им. С.М. Кирова</v>
      </c>
      <c r="C446" s="298"/>
      <c r="D446" s="19" t="str">
        <f t="shared" si="360"/>
        <v>Паллиативная медицинская помощь</v>
      </c>
      <c r="E446" s="262"/>
      <c r="F446" s="44" t="str">
        <f t="shared" si="322"/>
        <v>стационар</v>
      </c>
      <c r="G446" s="262"/>
      <c r="H446" s="44" t="str">
        <f t="shared" si="323"/>
        <v>паллиативная медицинская помощь</v>
      </c>
      <c r="I446" s="262"/>
      <c r="J446" s="44" t="str">
        <f t="shared" si="352"/>
        <v xml:space="preserve">Не применяется </v>
      </c>
      <c r="K446" s="64" t="s">
        <v>134</v>
      </c>
      <c r="L446" s="65" t="s">
        <v>135</v>
      </c>
      <c r="M446" s="66" t="s">
        <v>42</v>
      </c>
      <c r="N446" s="97">
        <v>4557</v>
      </c>
      <c r="O446" s="139">
        <v>2188</v>
      </c>
      <c r="P446" s="171" t="str">
        <f t="shared" si="362"/>
        <v/>
      </c>
      <c r="Q446" s="52">
        <f t="shared" ref="Q446:Q478" si="363">IF(AND(N446&lt;&gt;0,M446="объем"),(O446/N446*100)/$Y$2*12,"")</f>
        <v>96.02808865481677</v>
      </c>
      <c r="R446" s="282"/>
      <c r="S446" s="261"/>
      <c r="T446" s="294"/>
      <c r="U446" s="262"/>
      <c r="V446" s="290"/>
      <c r="W446" s="268"/>
      <c r="X446" s="271"/>
    </row>
    <row r="447" spans="1:24" s="4" customFormat="1" ht="36.75" customHeight="1" thickBot="1" x14ac:dyDescent="0.3">
      <c r="A447" s="296"/>
      <c r="B447" s="44" t="str">
        <f t="shared" si="358"/>
        <v>ГБУЗ АО Городская киническая больница №3 им. С.М. Кирова</v>
      </c>
      <c r="C447" s="284" t="s">
        <v>124</v>
      </c>
      <c r="D447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7" s="263" t="s">
        <v>138</v>
      </c>
      <c r="F447" s="44" t="str">
        <f t="shared" si="322"/>
        <v>стационар</v>
      </c>
      <c r="G447" s="263" t="s">
        <v>248</v>
      </c>
      <c r="H447" s="44" t="str">
        <f t="shared" si="323"/>
        <v>Инфекционные болезни (COVID-19)</v>
      </c>
      <c r="I447" s="263" t="s">
        <v>143</v>
      </c>
      <c r="J447" s="44" t="str">
        <f t="shared" si="352"/>
        <v xml:space="preserve">Не применяется </v>
      </c>
      <c r="K447" s="67" t="s">
        <v>128</v>
      </c>
      <c r="L447" s="68" t="s">
        <v>3</v>
      </c>
      <c r="M447" s="67" t="s">
        <v>5</v>
      </c>
      <c r="N447" s="98">
        <v>99</v>
      </c>
      <c r="O447" s="98">
        <v>99</v>
      </c>
      <c r="P447" s="171">
        <f t="shared" si="362"/>
        <v>100</v>
      </c>
      <c r="Q447" s="133"/>
      <c r="R447" s="265">
        <f>IFERROR(AVERAGE(P447:P448),"")</f>
        <v>100</v>
      </c>
      <c r="S447" s="259">
        <f>AVERAGE(Q447:Q448)</f>
        <v>100</v>
      </c>
      <c r="T447" s="280">
        <f>IFERROR((R447*0.7+S447*0.3)*2,S447*2)</f>
        <v>200</v>
      </c>
      <c r="U447" s="263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75"/>
      <c r="W447" s="268"/>
      <c r="X447" s="271"/>
    </row>
    <row r="448" spans="1:24" s="4" customFormat="1" ht="32.25" customHeight="1" thickBot="1" x14ac:dyDescent="0.3">
      <c r="A448" s="296"/>
      <c r="B448" s="44" t="str">
        <f t="shared" si="358"/>
        <v>ГБУЗ АО Городская киническая больница №3 им. С.М. Кирова</v>
      </c>
      <c r="C448" s="306"/>
      <c r="D448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8" s="303"/>
      <c r="F448" s="44" t="str">
        <f t="shared" si="322"/>
        <v>стационар</v>
      </c>
      <c r="G448" s="264"/>
      <c r="H448" s="44" t="str">
        <f t="shared" si="323"/>
        <v>Инфекционные болезни (COVID-19)</v>
      </c>
      <c r="I448" s="303"/>
      <c r="J448" s="44" t="str">
        <f t="shared" si="352"/>
        <v xml:space="preserve">Не применяется </v>
      </c>
      <c r="K448" s="69" t="s">
        <v>168</v>
      </c>
      <c r="L448" s="70" t="s">
        <v>118</v>
      </c>
      <c r="M448" s="66" t="s">
        <v>42</v>
      </c>
      <c r="N448" s="97">
        <v>20</v>
      </c>
      <c r="O448" s="97">
        <v>10</v>
      </c>
      <c r="P448" s="171" t="str">
        <f t="shared" si="362"/>
        <v/>
      </c>
      <c r="Q448" s="133">
        <f t="shared" si="363"/>
        <v>100</v>
      </c>
      <c r="R448" s="266"/>
      <c r="S448" s="260"/>
      <c r="T448" s="305"/>
      <c r="U448" s="264"/>
      <c r="V448" s="277"/>
      <c r="W448" s="268"/>
      <c r="X448" s="271"/>
    </row>
    <row r="449" spans="1:24" s="4" customFormat="1" ht="28.5" customHeight="1" thickBot="1" x14ac:dyDescent="0.3">
      <c r="A449" s="296"/>
      <c r="B449" s="44" t="str">
        <f t="shared" si="358"/>
        <v>ГБУЗ АО Городская киническая больница №3 им. С.М. Кирова</v>
      </c>
      <c r="C449" s="306"/>
      <c r="D449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9" s="303"/>
      <c r="F449" s="44" t="str">
        <f t="shared" si="322"/>
        <v>стационар</v>
      </c>
      <c r="G449" s="263" t="s">
        <v>72</v>
      </c>
      <c r="H449" s="44" t="str">
        <f t="shared" si="323"/>
        <v>неврология</v>
      </c>
      <c r="I449" s="303"/>
      <c r="J449" s="44" t="str">
        <f t="shared" si="352"/>
        <v xml:space="preserve">Не применяется </v>
      </c>
      <c r="K449" s="67" t="s">
        <v>128</v>
      </c>
      <c r="L449" s="67" t="s">
        <v>3</v>
      </c>
      <c r="M449" s="67" t="s">
        <v>5</v>
      </c>
      <c r="N449" s="98">
        <v>99</v>
      </c>
      <c r="O449" s="98">
        <v>99</v>
      </c>
      <c r="P449" s="171">
        <f t="shared" si="362"/>
        <v>100</v>
      </c>
      <c r="Q449" s="133"/>
      <c r="R449" s="265">
        <f>IFERROR(AVERAGE(P449:P450),"")</f>
        <v>100</v>
      </c>
      <c r="S449" s="259">
        <f>AVERAGE(Q449:Q450)</f>
        <v>100</v>
      </c>
      <c r="T449" s="280">
        <f>IFERROR((R449*0.7+S449*0.3)*2,S449*2)</f>
        <v>200</v>
      </c>
      <c r="U449" s="263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75"/>
      <c r="W449" s="268"/>
      <c r="X449" s="271"/>
    </row>
    <row r="450" spans="1:24" s="4" customFormat="1" ht="28.5" customHeight="1" thickBot="1" x14ac:dyDescent="0.3">
      <c r="A450" s="296"/>
      <c r="B450" s="44" t="str">
        <f t="shared" si="358"/>
        <v>ГБУЗ АО Городская киническая больница №3 им. С.М. Кирова</v>
      </c>
      <c r="C450" s="306"/>
      <c r="D450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0" s="303"/>
      <c r="F450" s="44" t="str">
        <f t="shared" si="322"/>
        <v>стационар</v>
      </c>
      <c r="G450" s="264"/>
      <c r="H450" s="44" t="str">
        <f t="shared" si="323"/>
        <v>неврология</v>
      </c>
      <c r="I450" s="303"/>
      <c r="J450" s="44" t="str">
        <f t="shared" si="352"/>
        <v xml:space="preserve">Не применяется </v>
      </c>
      <c r="K450" s="69" t="s">
        <v>168</v>
      </c>
      <c r="L450" s="70" t="s">
        <v>118</v>
      </c>
      <c r="M450" s="66" t="s">
        <v>42</v>
      </c>
      <c r="N450" s="97">
        <v>28</v>
      </c>
      <c r="O450" s="97">
        <v>14</v>
      </c>
      <c r="P450" s="171" t="str">
        <f t="shared" si="362"/>
        <v/>
      </c>
      <c r="Q450" s="133">
        <f t="shared" si="363"/>
        <v>100</v>
      </c>
      <c r="R450" s="266"/>
      <c r="S450" s="260"/>
      <c r="T450" s="305"/>
      <c r="U450" s="264"/>
      <c r="V450" s="277"/>
      <c r="W450" s="268"/>
      <c r="X450" s="271"/>
    </row>
    <row r="451" spans="1:24" s="4" customFormat="1" ht="28.5" customHeight="1" thickBot="1" x14ac:dyDescent="0.3">
      <c r="A451" s="296"/>
      <c r="B451" s="44" t="str">
        <f t="shared" si="358"/>
        <v>ГБУЗ АО Городская киническая больница №3 им. С.М. Кирова</v>
      </c>
      <c r="C451" s="306"/>
      <c r="D451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1" s="303"/>
      <c r="F451" s="44" t="str">
        <f t="shared" si="322"/>
        <v>стационар</v>
      </c>
      <c r="G451" s="263" t="s">
        <v>51</v>
      </c>
      <c r="H451" s="44" t="str">
        <f t="shared" si="323"/>
        <v>терапия</v>
      </c>
      <c r="I451" s="303"/>
      <c r="J451" s="44" t="str">
        <f t="shared" si="352"/>
        <v xml:space="preserve">Не применяется </v>
      </c>
      <c r="K451" s="67" t="s">
        <v>128</v>
      </c>
      <c r="L451" s="67" t="s">
        <v>3</v>
      </c>
      <c r="M451" s="67" t="s">
        <v>5</v>
      </c>
      <c r="N451" s="98">
        <v>99</v>
      </c>
      <c r="O451" s="98">
        <v>99</v>
      </c>
      <c r="P451" s="171">
        <f t="shared" si="362"/>
        <v>100</v>
      </c>
      <c r="Q451" s="133"/>
      <c r="R451" s="265">
        <f>IFERROR(AVERAGE(P451:P452),"")</f>
        <v>100</v>
      </c>
      <c r="S451" s="259">
        <f>AVERAGE(Q451:Q452)</f>
        <v>98.461538461538481</v>
      </c>
      <c r="T451" s="280">
        <f>IFERROR((R451*0.7+S451*0.3)*2,S451*2)</f>
        <v>199.07692307692309</v>
      </c>
      <c r="U451" s="263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выполнено</v>
      </c>
      <c r="V451" s="275"/>
      <c r="W451" s="268"/>
      <c r="X451" s="271"/>
    </row>
    <row r="452" spans="1:24" s="4" customFormat="1" ht="28.5" customHeight="1" thickBot="1" x14ac:dyDescent="0.3">
      <c r="A452" s="296"/>
      <c r="B452" s="44" t="str">
        <f t="shared" si="358"/>
        <v>ГБУЗ АО Городская киническая больница №3 им. С.М. Кирова</v>
      </c>
      <c r="C452" s="306"/>
      <c r="D452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2" s="303"/>
      <c r="F452" s="44" t="str">
        <f t="shared" si="322"/>
        <v>стационар</v>
      </c>
      <c r="G452" s="264"/>
      <c r="H452" s="44" t="str">
        <f t="shared" si="323"/>
        <v>терапия</v>
      </c>
      <c r="I452" s="303"/>
      <c r="J452" s="44" t="str">
        <f t="shared" si="352"/>
        <v xml:space="preserve">Не применяется </v>
      </c>
      <c r="K452" s="69" t="s">
        <v>168</v>
      </c>
      <c r="L452" s="70" t="s">
        <v>118</v>
      </c>
      <c r="M452" s="66" t="s">
        <v>42</v>
      </c>
      <c r="N452" s="97">
        <v>130</v>
      </c>
      <c r="O452" s="97">
        <v>64</v>
      </c>
      <c r="P452" s="171" t="str">
        <f t="shared" si="362"/>
        <v/>
      </c>
      <c r="Q452" s="133">
        <f t="shared" si="363"/>
        <v>98.461538461538481</v>
      </c>
      <c r="R452" s="266"/>
      <c r="S452" s="260"/>
      <c r="T452" s="305"/>
      <c r="U452" s="264"/>
      <c r="V452" s="277"/>
      <c r="W452" s="268"/>
      <c r="X452" s="271"/>
    </row>
    <row r="453" spans="1:24" s="4" customFormat="1" ht="28.5" customHeight="1" thickBot="1" x14ac:dyDescent="0.3">
      <c r="A453" s="296"/>
      <c r="B453" s="44" t="str">
        <f t="shared" si="358"/>
        <v>ГБУЗ АО Городская киническая больница №3 им. С.М. Кирова</v>
      </c>
      <c r="C453" s="306"/>
      <c r="D453" s="19" t="str">
        <f t="shared" si="36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3" s="303"/>
      <c r="F453" s="44" t="str">
        <f t="shared" si="322"/>
        <v>стационар</v>
      </c>
      <c r="G453" s="263" t="s">
        <v>148</v>
      </c>
      <c r="H453" s="44" t="str">
        <f t="shared" si="323"/>
        <v>хирургия</v>
      </c>
      <c r="I453" s="303"/>
      <c r="J453" s="44" t="str">
        <f t="shared" si="352"/>
        <v xml:space="preserve">Не применяется </v>
      </c>
      <c r="K453" s="67" t="s">
        <v>128</v>
      </c>
      <c r="L453" s="67" t="s">
        <v>3</v>
      </c>
      <c r="M453" s="67" t="s">
        <v>5</v>
      </c>
      <c r="N453" s="98">
        <v>99</v>
      </c>
      <c r="O453" s="98">
        <v>99</v>
      </c>
      <c r="P453" s="171">
        <f t="shared" si="362"/>
        <v>100</v>
      </c>
      <c r="Q453" s="133"/>
      <c r="R453" s="265">
        <f>IFERROR(AVERAGE(P453:P454),"")</f>
        <v>100</v>
      </c>
      <c r="S453" s="259">
        <f>AVERAGE(Q453:Q454)</f>
        <v>96.84210526315789</v>
      </c>
      <c r="T453" s="280">
        <f>IFERROR((R453*0.7+S453*0.3)*2,S453*2)</f>
        <v>198.10526315789474</v>
      </c>
      <c r="U453" s="263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выполнено</v>
      </c>
      <c r="V453" s="275"/>
      <c r="W453" s="268"/>
      <c r="X453" s="271"/>
    </row>
    <row r="454" spans="1:24" s="4" customFormat="1" ht="28.5" customHeight="1" thickBot="1" x14ac:dyDescent="0.3">
      <c r="A454" s="296"/>
      <c r="B454" s="44" t="str">
        <f t="shared" si="358"/>
        <v>ГБУЗ АО Городская киническая больница №3 им. С.М. Кирова</v>
      </c>
      <c r="C454" s="306"/>
      <c r="D454" s="19" t="str">
        <f>IF(C454="",D453,C454)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4" s="303"/>
      <c r="F454" s="44" t="str">
        <f t="shared" si="322"/>
        <v>стационар</v>
      </c>
      <c r="G454" s="264"/>
      <c r="H454" s="44" t="str">
        <f t="shared" si="323"/>
        <v>хирургия</v>
      </c>
      <c r="I454" s="303"/>
      <c r="J454" s="44" t="str">
        <f t="shared" si="352"/>
        <v xml:space="preserve">Не применяется </v>
      </c>
      <c r="K454" s="69" t="s">
        <v>168</v>
      </c>
      <c r="L454" s="70" t="s">
        <v>118</v>
      </c>
      <c r="M454" s="66" t="s">
        <v>42</v>
      </c>
      <c r="N454" s="97">
        <v>95</v>
      </c>
      <c r="O454" s="97">
        <v>46</v>
      </c>
      <c r="P454" s="171" t="str">
        <f t="shared" si="362"/>
        <v/>
      </c>
      <c r="Q454" s="133">
        <f t="shared" si="363"/>
        <v>96.84210526315789</v>
      </c>
      <c r="R454" s="266"/>
      <c r="S454" s="260"/>
      <c r="T454" s="305"/>
      <c r="U454" s="264"/>
      <c r="V454" s="277"/>
      <c r="W454" s="268"/>
      <c r="X454" s="271"/>
    </row>
    <row r="455" spans="1:24" s="4" customFormat="1" ht="28.5" customHeight="1" thickBot="1" x14ac:dyDescent="0.3">
      <c r="A455" s="296"/>
      <c r="B455" s="44" t="str">
        <f t="shared" si="358"/>
        <v>ГБУЗ АО Городская киническая больница №3 им. С.М. Кирова</v>
      </c>
      <c r="C455" s="306"/>
      <c r="D455" s="19" t="str">
        <f>IF(C455="",D454,C455)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5" s="303"/>
      <c r="F455" s="44" t="str">
        <f t="shared" si="322"/>
        <v>стационар</v>
      </c>
      <c r="G455" s="263" t="s">
        <v>297</v>
      </c>
      <c r="H455" s="44" t="s">
        <v>298</v>
      </c>
      <c r="I455" s="303"/>
      <c r="J455" s="44" t="str">
        <f t="shared" si="352"/>
        <v xml:space="preserve">Не применяется </v>
      </c>
      <c r="K455" s="67" t="s">
        <v>128</v>
      </c>
      <c r="L455" s="70" t="s">
        <v>3</v>
      </c>
      <c r="M455" s="67" t="s">
        <v>5</v>
      </c>
      <c r="N455" s="98">
        <v>99</v>
      </c>
      <c r="O455" s="98">
        <v>99</v>
      </c>
      <c r="P455" s="171">
        <f t="shared" si="362"/>
        <v>100</v>
      </c>
      <c r="Q455" s="172" t="str">
        <f t="shared" si="363"/>
        <v/>
      </c>
      <c r="R455" s="265">
        <f>IFERROR(AVERAGE(P455:P456),"")</f>
        <v>100</v>
      </c>
      <c r="S455" s="259">
        <f>AVERAGE(Q455:Q456)</f>
        <v>100</v>
      </c>
      <c r="T455" s="280">
        <f>IFERROR((R455*0.7+S455*0.3)*2,S455*2)</f>
        <v>200</v>
      </c>
      <c r="U455" s="263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выполнено</v>
      </c>
      <c r="V455" s="275"/>
      <c r="W455" s="268"/>
      <c r="X455" s="271"/>
    </row>
    <row r="456" spans="1:24" s="4" customFormat="1" ht="28.5" customHeight="1" thickBot="1" x14ac:dyDescent="0.3">
      <c r="A456" s="296"/>
      <c r="B456" s="44" t="str">
        <f t="shared" si="358"/>
        <v>ГБУЗ АО Городская киническая больница №3 им. С.М. Кирова</v>
      </c>
      <c r="C456" s="285"/>
      <c r="D456" s="19" t="str">
        <f>IF(C456="",D455,C456)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6" s="264"/>
      <c r="F456" s="44" t="str">
        <f t="shared" si="322"/>
        <v>стационар</v>
      </c>
      <c r="G456" s="264"/>
      <c r="H456" s="44" t="s">
        <v>298</v>
      </c>
      <c r="I456" s="264"/>
      <c r="J456" s="44" t="str">
        <f t="shared" si="352"/>
        <v xml:space="preserve">Не применяется </v>
      </c>
      <c r="K456" s="69" t="s">
        <v>168</v>
      </c>
      <c r="L456" s="70" t="s">
        <v>118</v>
      </c>
      <c r="M456" s="66" t="s">
        <v>42</v>
      </c>
      <c r="N456" s="97">
        <v>10</v>
      </c>
      <c r="O456" s="97">
        <v>5</v>
      </c>
      <c r="P456" s="171" t="str">
        <f t="shared" si="362"/>
        <v/>
      </c>
      <c r="Q456" s="172">
        <f t="shared" si="363"/>
        <v>100</v>
      </c>
      <c r="R456" s="266"/>
      <c r="S456" s="260"/>
      <c r="T456" s="305"/>
      <c r="U456" s="264"/>
      <c r="V456" s="277"/>
      <c r="W456" s="268"/>
      <c r="X456" s="271"/>
    </row>
    <row r="457" spans="1:24" s="4" customFormat="1" ht="28.5" customHeight="1" thickBot="1" x14ac:dyDescent="0.3">
      <c r="A457" s="296"/>
      <c r="B457" s="44" t="str">
        <f>IF(A457="",B456,A457)</f>
        <v>ГБУЗ АО Городская киническая больница №3 им. С.М. Кирова</v>
      </c>
      <c r="C457" s="298" t="s">
        <v>46</v>
      </c>
      <c r="D457" s="19" t="str">
        <f>IF(C457="",D456,C457)</f>
        <v>Заготовка, хранение, транспортировка и обеспечение безопасности донорской крови и ее компонентов</v>
      </c>
      <c r="E457" s="262" t="s">
        <v>47</v>
      </c>
      <c r="F457" s="44" t="str">
        <f t="shared" si="322"/>
        <v>Не предусмотрено</v>
      </c>
      <c r="G457" s="262" t="s">
        <v>47</v>
      </c>
      <c r="H457" s="44" t="str">
        <f>IF(G457="",H454,G457)</f>
        <v>Не предусмотрено</v>
      </c>
      <c r="I457" s="262" t="s">
        <v>143</v>
      </c>
      <c r="J457" s="44" t="str">
        <f>IF(I457="",J456,I457)</f>
        <v xml:space="preserve">Не применяется </v>
      </c>
      <c r="K457" s="67" t="s">
        <v>48</v>
      </c>
      <c r="L457" s="67" t="s">
        <v>3</v>
      </c>
      <c r="M457" s="67" t="s">
        <v>5</v>
      </c>
      <c r="N457" s="98">
        <v>100</v>
      </c>
      <c r="O457" s="98">
        <v>100</v>
      </c>
      <c r="P457" s="171">
        <f t="shared" si="362"/>
        <v>100</v>
      </c>
      <c r="Q457" s="51" t="str">
        <f t="shared" si="363"/>
        <v/>
      </c>
      <c r="R457" s="282">
        <f>IFERROR(AVERAGE(P457:P458),"")</f>
        <v>100</v>
      </c>
      <c r="S457" s="261">
        <f>AVERAGE(Q457:Q458)</f>
        <v>100.24691358024691</v>
      </c>
      <c r="T457" s="294">
        <f>IFERROR((R457*0.7+S457*0.3)*2,S457*2)</f>
        <v>200.14814814814815</v>
      </c>
      <c r="U457" s="262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ПЕРЕвыполнено</v>
      </c>
      <c r="V457" s="290"/>
      <c r="W457" s="268"/>
      <c r="X457" s="271"/>
    </row>
    <row r="458" spans="1:24" s="4" customFormat="1" ht="28.5" customHeight="1" thickBot="1" x14ac:dyDescent="0.3">
      <c r="A458" s="296"/>
      <c r="B458" s="44" t="str">
        <f t="shared" si="358"/>
        <v>ГБУЗ АО Городская киническая больница №3 им. С.М. Кирова</v>
      </c>
      <c r="C458" s="298"/>
      <c r="D458" s="19" t="str">
        <f t="shared" ref="D458:D496" si="364">IF(C458="",D457,C458)</f>
        <v>Заготовка, хранение, транспортировка и обеспечение безопасности донорской крови и ее компонентов</v>
      </c>
      <c r="E458" s="262"/>
      <c r="F458" s="44" t="str">
        <f t="shared" si="322"/>
        <v>Не предусмотрено</v>
      </c>
      <c r="G458" s="262"/>
      <c r="H458" s="44" t="str">
        <f t="shared" si="323"/>
        <v>Не предусмотрено</v>
      </c>
      <c r="I458" s="262"/>
      <c r="J458" s="44" t="str">
        <f t="shared" ref="J458:J498" si="365">IF(I458="",J457,I458)</f>
        <v xml:space="preserve">Не применяется </v>
      </c>
      <c r="K458" s="64" t="s">
        <v>49</v>
      </c>
      <c r="L458" s="65" t="s">
        <v>118</v>
      </c>
      <c r="M458" s="66" t="s">
        <v>42</v>
      </c>
      <c r="N458" s="96">
        <v>810</v>
      </c>
      <c r="O458" s="96">
        <v>406</v>
      </c>
      <c r="P458" s="53" t="str">
        <f t="shared" si="344"/>
        <v/>
      </c>
      <c r="Q458" s="52">
        <f t="shared" si="363"/>
        <v>100.24691358024691</v>
      </c>
      <c r="R458" s="282"/>
      <c r="S458" s="261"/>
      <c r="T458" s="294"/>
      <c r="U458" s="262"/>
      <c r="V458" s="290"/>
      <c r="W458" s="268"/>
      <c r="X458" s="271"/>
    </row>
    <row r="459" spans="1:24" s="4" customFormat="1" ht="28.5" customHeight="1" thickBot="1" x14ac:dyDescent="0.3">
      <c r="A459" s="296"/>
      <c r="B459" s="44" t="str">
        <f t="shared" si="358"/>
        <v>ГБУЗ АО Городская киническая больница №3 им. С.М. Кирова</v>
      </c>
      <c r="C459" s="284" t="s">
        <v>256</v>
      </c>
      <c r="D459" s="19" t="str">
        <f t="shared" si="364"/>
        <v>Обеспечение мероприятий, направленных на охрану здоровья граждан</v>
      </c>
      <c r="E459" s="263" t="s">
        <v>163</v>
      </c>
      <c r="F459" s="44" t="str">
        <f t="shared" si="322"/>
        <v>не предусмотрено</v>
      </c>
      <c r="G459" s="263" t="s">
        <v>47</v>
      </c>
      <c r="H459" s="44" t="str">
        <f t="shared" si="323"/>
        <v>Не предусмотрено</v>
      </c>
      <c r="I459" s="263" t="s">
        <v>143</v>
      </c>
      <c r="J459" s="44" t="str">
        <f t="shared" si="365"/>
        <v xml:space="preserve">Не применяется </v>
      </c>
      <c r="K459" s="68" t="s">
        <v>173</v>
      </c>
      <c r="L459" s="68" t="s">
        <v>3</v>
      </c>
      <c r="M459" s="68" t="s">
        <v>5</v>
      </c>
      <c r="N459" s="98">
        <v>100</v>
      </c>
      <c r="O459" s="98">
        <v>100</v>
      </c>
      <c r="P459" s="111">
        <f t="shared" si="344"/>
        <v>100</v>
      </c>
      <c r="Q459" s="108" t="str">
        <f t="shared" si="363"/>
        <v/>
      </c>
      <c r="R459" s="282">
        <f>IFERROR(AVERAGE(P459:P460),"")</f>
        <v>100</v>
      </c>
      <c r="S459" s="261">
        <f>AVERAGE(Q459:Q460)</f>
        <v>98.387096774193552</v>
      </c>
      <c r="T459" s="294">
        <f>IFERROR((R459*0.7+S459*0.3)*2,S459*2)</f>
        <v>199.03225806451613</v>
      </c>
      <c r="U459" s="262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выполнено</v>
      </c>
      <c r="V459" s="290"/>
      <c r="W459" s="268"/>
      <c r="X459" s="271"/>
    </row>
    <row r="460" spans="1:24" s="4" customFormat="1" ht="35.25" customHeight="1" thickBot="1" x14ac:dyDescent="0.3">
      <c r="A460" s="296"/>
      <c r="B460" s="44" t="str">
        <f t="shared" si="358"/>
        <v>ГБУЗ АО Городская киническая больница №3 им. С.М. Кирова</v>
      </c>
      <c r="C460" s="285"/>
      <c r="D460" s="19" t="str">
        <f t="shared" si="364"/>
        <v>Обеспечение мероприятий, направленных на охрану здоровья граждан</v>
      </c>
      <c r="E460" s="264"/>
      <c r="F460" s="44" t="str">
        <f t="shared" ref="F460:F504" si="366">IF(E460="",F459,E460)</f>
        <v>не предусмотрено</v>
      </c>
      <c r="G460" s="264"/>
      <c r="H460" s="44" t="str">
        <f t="shared" ref="H460:H504" si="367">IF(G460="",H459,G460)</f>
        <v>Не предусмотрено</v>
      </c>
      <c r="I460" s="264"/>
      <c r="J460" s="44" t="str">
        <f t="shared" si="365"/>
        <v xml:space="preserve">Не применяется </v>
      </c>
      <c r="K460" s="69" t="s">
        <v>172</v>
      </c>
      <c r="L460" s="110" t="s">
        <v>58</v>
      </c>
      <c r="M460" s="76" t="s">
        <v>42</v>
      </c>
      <c r="N460" s="96">
        <v>124</v>
      </c>
      <c r="O460" s="96">
        <v>61</v>
      </c>
      <c r="P460" s="113" t="str">
        <f t="shared" si="344"/>
        <v/>
      </c>
      <c r="Q460" s="109">
        <f t="shared" ref="Q460" si="368">IF(AND(N460&lt;&gt;0,M460="объем"),(O460/N460*100)/$Y$2*12,"")</f>
        <v>98.387096774193552</v>
      </c>
      <c r="R460" s="282"/>
      <c r="S460" s="261"/>
      <c r="T460" s="294"/>
      <c r="U460" s="262"/>
      <c r="V460" s="290"/>
      <c r="W460" s="268"/>
      <c r="X460" s="271"/>
    </row>
    <row r="461" spans="1:24" s="4" customFormat="1" ht="36" customHeight="1" thickBot="1" x14ac:dyDescent="0.3">
      <c r="A461" s="296"/>
      <c r="B461" s="44" t="str">
        <f t="shared" si="358"/>
        <v>ГБУЗ АО Городская киническая больница №3 им. С.М. Кирова</v>
      </c>
      <c r="C461" s="298" t="s">
        <v>226</v>
      </c>
      <c r="D461" s="19" t="str">
        <f t="shared" si="36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1" s="262" t="s">
        <v>277</v>
      </c>
      <c r="F461" s="44" t="str">
        <f t="shared" si="366"/>
        <v>заключение договоров</v>
      </c>
      <c r="G461" s="262" t="s">
        <v>279</v>
      </c>
      <c r="H461" s="44" t="str">
        <f t="shared" si="3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1" s="263" t="s">
        <v>278</v>
      </c>
      <c r="J461" s="44" t="str">
        <f t="shared" si="36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1" s="71" t="s">
        <v>227</v>
      </c>
      <c r="L461" s="70" t="s">
        <v>3</v>
      </c>
      <c r="M461" s="68" t="s">
        <v>5</v>
      </c>
      <c r="N461" s="98">
        <v>100</v>
      </c>
      <c r="O461" s="98">
        <v>100</v>
      </c>
      <c r="P461" s="51">
        <f t="shared" si="344"/>
        <v>100</v>
      </c>
      <c r="Q461" s="51"/>
      <c r="R461" s="282">
        <f>IFERROR(AVERAGE(P461:P462),"")</f>
        <v>100</v>
      </c>
      <c r="S461" s="261">
        <f>AVERAGE(Q461:Q462)</f>
        <v>100</v>
      </c>
      <c r="T461" s="294">
        <f>IFERROR((R461*0.7+S461*0.3)*2,S461*2)</f>
        <v>200</v>
      </c>
      <c r="U461" s="262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выполнено</v>
      </c>
      <c r="V461" s="290"/>
      <c r="W461" s="268"/>
      <c r="X461" s="271"/>
    </row>
    <row r="462" spans="1:24" s="4" customFormat="1" ht="37.5" customHeight="1" thickBot="1" x14ac:dyDescent="0.3">
      <c r="A462" s="297"/>
      <c r="B462" s="44" t="str">
        <f t="shared" si="358"/>
        <v>ГБУЗ АО Городская киническая больница №3 им. С.М. Кирова</v>
      </c>
      <c r="C462" s="298"/>
      <c r="D462" s="19" t="str">
        <f t="shared" si="36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2" s="262"/>
      <c r="F462" s="44" t="str">
        <f t="shared" si="366"/>
        <v>заключение договоров</v>
      </c>
      <c r="G462" s="262"/>
      <c r="H462" s="44" t="str">
        <f t="shared" si="3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2" s="264"/>
      <c r="J462" s="44" t="str">
        <f t="shared" si="36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2" s="72" t="s">
        <v>234</v>
      </c>
      <c r="L462" s="70" t="s">
        <v>228</v>
      </c>
      <c r="M462" s="76" t="s">
        <v>42</v>
      </c>
      <c r="N462" s="96">
        <v>209.6</v>
      </c>
      <c r="O462" s="96">
        <v>209.6</v>
      </c>
      <c r="P462" s="53" t="str">
        <f t="shared" ref="P462" si="369">IF(AND(N462&lt;&gt;0,M462="Кач."),O462/N462*100,"")</f>
        <v/>
      </c>
      <c r="Q462" s="55">
        <f>IF(AND(N462&lt;&gt;0,M462="объем"),(O462/N462*100),"")</f>
        <v>100</v>
      </c>
      <c r="R462" s="282"/>
      <c r="S462" s="261"/>
      <c r="T462" s="294"/>
      <c r="U462" s="262"/>
      <c r="V462" s="290"/>
      <c r="W462" s="269"/>
      <c r="X462" s="272"/>
    </row>
    <row r="463" spans="1:24" s="4" customFormat="1" ht="38.25" customHeight="1" thickBot="1" x14ac:dyDescent="0.3">
      <c r="A463" s="313" t="s">
        <v>75</v>
      </c>
      <c r="B463" s="44" t="str">
        <f t="shared" si="358"/>
        <v xml:space="preserve">ГБУЗ АО Областная инфекционная киническая больница </v>
      </c>
      <c r="C463" s="298" t="s">
        <v>71</v>
      </c>
      <c r="D463" s="19" t="str">
        <f t="shared" si="364"/>
        <v>Паллиативная медицинская помощь</v>
      </c>
      <c r="E463" s="262" t="s">
        <v>138</v>
      </c>
      <c r="F463" s="44" t="str">
        <f t="shared" si="366"/>
        <v>стационар</v>
      </c>
      <c r="G463" s="262" t="s">
        <v>43</v>
      </c>
      <c r="H463" s="44" t="str">
        <f t="shared" si="367"/>
        <v>паллиативная медицинская помощь</v>
      </c>
      <c r="I463" s="262" t="s">
        <v>143</v>
      </c>
      <c r="J463" s="44" t="str">
        <f t="shared" si="365"/>
        <v xml:space="preserve">Не применяется </v>
      </c>
      <c r="K463" s="67" t="s">
        <v>128</v>
      </c>
      <c r="L463" s="67" t="s">
        <v>3</v>
      </c>
      <c r="M463" s="67" t="s">
        <v>5</v>
      </c>
      <c r="N463" s="98">
        <v>99</v>
      </c>
      <c r="O463" s="98">
        <v>99</v>
      </c>
      <c r="P463" s="51">
        <f>IF(AND(N463&lt;&gt;0,M463="Кач."),O463/N463*100,"")</f>
        <v>100</v>
      </c>
      <c r="Q463" s="51"/>
      <c r="R463" s="282">
        <f>IFERROR(AVERAGE(P463:P464),"")</f>
        <v>100</v>
      </c>
      <c r="S463" s="261">
        <f>AVERAGE(Q463:Q464)</f>
        <v>101.19047619047618</v>
      </c>
      <c r="T463" s="294">
        <f>IFERROR((R463*0.7+S463*0.3)*2,S463*2)</f>
        <v>200.71428571428569</v>
      </c>
      <c r="U463" s="262" t="str">
        <f>IF(T463&lt;170,"ГЗ по услуге (работе) НЕ выполнено","")&amp;IF(AND(T463&gt;=170,T463&lt;=200),"ГЗ по услуге (работе) выполнено","")&amp;IF(T463&gt;200,"ГЗ по услуге (работе) ПЕРЕвыполнено","")</f>
        <v>ГЗ по услуге (работе) ПЕРЕвыполнено</v>
      </c>
      <c r="V463" s="290"/>
      <c r="W463" s="267">
        <f>AVERAGE(T463:T476)</f>
        <v>190.53156313675794</v>
      </c>
      <c r="X463" s="270" t="str">
        <f>IF(W463&lt;170,"ГЗ по учреждению не выполнено","")&amp;IF(AND(W463&gt;=170,W463&lt;=200),"ГЗ по учреждению выполнено","")&amp;IF(W463&gt;200,"ГЗ по учреждению перевыполнено","")</f>
        <v>ГЗ по учреждению выполнено</v>
      </c>
    </row>
    <row r="464" spans="1:24" s="4" customFormat="1" ht="32.25" customHeight="1" thickBot="1" x14ac:dyDescent="0.3">
      <c r="A464" s="314"/>
      <c r="B464" s="44" t="str">
        <f t="shared" si="358"/>
        <v xml:space="preserve">ГБУЗ АО Областная инфекционная киническая больница </v>
      </c>
      <c r="C464" s="298"/>
      <c r="D464" s="19" t="str">
        <f t="shared" si="364"/>
        <v>Паллиативная медицинская помощь</v>
      </c>
      <c r="E464" s="262"/>
      <c r="F464" s="44" t="str">
        <f t="shared" si="366"/>
        <v>стационар</v>
      </c>
      <c r="G464" s="262"/>
      <c r="H464" s="44" t="str">
        <f t="shared" si="367"/>
        <v>паллиативная медицинская помощь</v>
      </c>
      <c r="I464" s="262"/>
      <c r="J464" s="44" t="str">
        <f t="shared" si="365"/>
        <v xml:space="preserve">Не применяется </v>
      </c>
      <c r="K464" s="64" t="s">
        <v>134</v>
      </c>
      <c r="L464" s="65" t="s">
        <v>135</v>
      </c>
      <c r="M464" s="66" t="s">
        <v>42</v>
      </c>
      <c r="N464" s="97">
        <v>672</v>
      </c>
      <c r="O464" s="97">
        <v>340</v>
      </c>
      <c r="P464" s="53" t="str">
        <f t="shared" si="344"/>
        <v/>
      </c>
      <c r="Q464" s="52">
        <f t="shared" si="363"/>
        <v>101.19047619047618</v>
      </c>
      <c r="R464" s="282"/>
      <c r="S464" s="261"/>
      <c r="T464" s="294"/>
      <c r="U464" s="262"/>
      <c r="V464" s="290"/>
      <c r="W464" s="268"/>
      <c r="X464" s="271"/>
    </row>
    <row r="465" spans="1:24" s="4" customFormat="1" ht="33" customHeight="1" thickBot="1" x14ac:dyDescent="0.3">
      <c r="A465" s="314"/>
      <c r="B465" s="44" t="str">
        <f t="shared" si="358"/>
        <v xml:space="preserve">ГБУЗ АО Областная инфекционная киническая больница </v>
      </c>
      <c r="C465" s="289" t="s">
        <v>124</v>
      </c>
      <c r="D465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5" s="262" t="s">
        <v>138</v>
      </c>
      <c r="F465" s="44" t="str">
        <f t="shared" si="366"/>
        <v>стационар</v>
      </c>
      <c r="G465" s="262" t="s">
        <v>74</v>
      </c>
      <c r="H465" s="44" t="str">
        <f t="shared" si="367"/>
        <v>инфекционные болезни</v>
      </c>
      <c r="I465" s="262" t="s">
        <v>143</v>
      </c>
      <c r="J465" s="44" t="str">
        <f t="shared" si="365"/>
        <v xml:space="preserve">Не применяется </v>
      </c>
      <c r="K465" s="67" t="s">
        <v>128</v>
      </c>
      <c r="L465" s="67" t="s">
        <v>3</v>
      </c>
      <c r="M465" s="67" t="s">
        <v>5</v>
      </c>
      <c r="N465" s="98">
        <v>99</v>
      </c>
      <c r="O465" s="98">
        <v>99</v>
      </c>
      <c r="P465" s="51">
        <f>IF(AND(N465&lt;&gt;0,M465="Кач."),O465/N465*100,"")</f>
        <v>100</v>
      </c>
      <c r="Q465" s="51"/>
      <c r="R465" s="282">
        <f>IFERROR(AVERAGE(P465:P466),"")</f>
        <v>100</v>
      </c>
      <c r="S465" s="261">
        <f>AVERAGE(Q465:Q466)</f>
        <v>53.443526170798904</v>
      </c>
      <c r="T465" s="294">
        <f>IFERROR((R465*0.7+S465*0.3)*2,S465*2)</f>
        <v>172.06611570247935</v>
      </c>
      <c r="U465" s="262" t="str">
        <f>IF(T465&lt;170,"ГЗ по услуге (работе) НЕ выполнено","")&amp;IF(AND(T465&gt;=170,T465&lt;=200),"ГЗ по услуге (работе) выполнено","")&amp;IF(T465&gt;200,"ГЗ по услуге (работе) ПЕРЕвыполнено","")</f>
        <v>ГЗ по услуге (работе) выполнено</v>
      </c>
      <c r="V465" s="290"/>
      <c r="W465" s="268"/>
      <c r="X465" s="271"/>
    </row>
    <row r="466" spans="1:24" s="4" customFormat="1" ht="33" customHeight="1" thickBot="1" x14ac:dyDescent="0.3">
      <c r="A466" s="314"/>
      <c r="B466" s="44" t="str">
        <f t="shared" si="358"/>
        <v xml:space="preserve">ГБУЗ АО Областная инфекционная киническая больница </v>
      </c>
      <c r="C466" s="289"/>
      <c r="D466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6" s="262"/>
      <c r="F466" s="44" t="str">
        <f t="shared" si="366"/>
        <v>стационар</v>
      </c>
      <c r="G466" s="262"/>
      <c r="H466" s="44" t="str">
        <f t="shared" si="367"/>
        <v>инфекционные болезни</v>
      </c>
      <c r="I466" s="262"/>
      <c r="J466" s="44" t="str">
        <f t="shared" si="365"/>
        <v xml:space="preserve">Не применяется </v>
      </c>
      <c r="K466" s="69" t="s">
        <v>168</v>
      </c>
      <c r="L466" s="70" t="s">
        <v>145</v>
      </c>
      <c r="M466" s="66" t="s">
        <v>42</v>
      </c>
      <c r="N466" s="96">
        <v>363</v>
      </c>
      <c r="O466" s="97">
        <v>97</v>
      </c>
      <c r="P466" s="53" t="str">
        <f t="shared" ref="P466" si="370">IF(AND(N466&lt;&gt;0,M466="Кач."),O466/N466*100,"")</f>
        <v/>
      </c>
      <c r="Q466" s="52">
        <f t="shared" ref="Q466:Q474" si="371">IF(AND(N466&lt;&gt;0,M466="объем"),(O466/N466*100)/$Y$2*12,"")</f>
        <v>53.443526170798904</v>
      </c>
      <c r="R466" s="282"/>
      <c r="S466" s="261"/>
      <c r="T466" s="294"/>
      <c r="U466" s="262"/>
      <c r="V466" s="290"/>
      <c r="W466" s="268"/>
      <c r="X466" s="271"/>
    </row>
    <row r="467" spans="1:24" s="14" customFormat="1" ht="30.75" customHeight="1" thickBot="1" x14ac:dyDescent="0.3">
      <c r="A467" s="314"/>
      <c r="B467" s="44" t="str">
        <f t="shared" si="358"/>
        <v xml:space="preserve">ГБУЗ АО Областная инфекционная киническая больница </v>
      </c>
      <c r="C467" s="289" t="s">
        <v>123</v>
      </c>
      <c r="D467" s="19" t="str">
        <f t="shared" si="364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7" s="290" t="s">
        <v>47</v>
      </c>
      <c r="F467" s="44" t="str">
        <f t="shared" si="366"/>
        <v>Не предусмотрено</v>
      </c>
      <c r="G467" s="290" t="s">
        <v>47</v>
      </c>
      <c r="H467" s="44" t="str">
        <f t="shared" si="367"/>
        <v>Не предусмотрено</v>
      </c>
      <c r="I467" s="290" t="s">
        <v>76</v>
      </c>
      <c r="J467" s="44" t="str">
        <f t="shared" si="365"/>
        <v>Обработка площади очагов</v>
      </c>
      <c r="K467" s="68" t="s">
        <v>77</v>
      </c>
      <c r="L467" s="68" t="s">
        <v>3</v>
      </c>
      <c r="M467" s="68" t="s">
        <v>5</v>
      </c>
      <c r="N467" s="98">
        <v>100</v>
      </c>
      <c r="O467" s="98">
        <v>100</v>
      </c>
      <c r="P467" s="51">
        <f>IF(AND(N467&lt;&gt;0,M467="Кач."),O467/N467*100,"")</f>
        <v>100</v>
      </c>
      <c r="Q467" s="51"/>
      <c r="R467" s="282">
        <f>IFERROR(AVERAGE(P467:P468),"")</f>
        <v>100</v>
      </c>
      <c r="S467" s="261">
        <f>AVERAGE(Q467:Q468)</f>
        <v>0</v>
      </c>
      <c r="T467" s="294">
        <f>IFERROR((R467*0.7+S467*0.3)*2,S467*2)</f>
        <v>140</v>
      </c>
      <c r="U467" s="262" t="str">
        <f>IF(T467&lt;170,"ГЗ по услуге (работе) НЕ выполнено","")&amp;IF(AND(T467&gt;=170,T467&lt;=200),"ГЗ по услуге (работе) выполнено","")&amp;IF(T467&gt;200,"ГЗ по услуге (работе) ПЕРЕвыполнено","")</f>
        <v>ГЗ по услуге (работе) НЕ выполнено</v>
      </c>
      <c r="V467" s="290"/>
      <c r="W467" s="268"/>
      <c r="X467" s="271"/>
    </row>
    <row r="468" spans="1:24" s="4" customFormat="1" ht="33" customHeight="1" thickBot="1" x14ac:dyDescent="0.3">
      <c r="A468" s="314"/>
      <c r="B468" s="44" t="str">
        <f t="shared" si="358"/>
        <v xml:space="preserve">ГБУЗ АО Областная инфекционная киническая больница </v>
      </c>
      <c r="C468" s="289"/>
      <c r="D468" s="19" t="str">
        <f t="shared" si="364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8" s="290"/>
      <c r="F468" s="44" t="str">
        <f t="shared" si="366"/>
        <v>Не предусмотрено</v>
      </c>
      <c r="G468" s="290"/>
      <c r="H468" s="44" t="str">
        <f t="shared" si="367"/>
        <v>Не предусмотрено</v>
      </c>
      <c r="I468" s="290"/>
      <c r="J468" s="44" t="str">
        <f t="shared" si="365"/>
        <v>Обработка площади очагов</v>
      </c>
      <c r="K468" s="69" t="s">
        <v>79</v>
      </c>
      <c r="L468" s="70" t="s">
        <v>80</v>
      </c>
      <c r="M468" s="66" t="s">
        <v>42</v>
      </c>
      <c r="N468" s="95">
        <v>100</v>
      </c>
      <c r="O468" s="97">
        <v>0</v>
      </c>
      <c r="P468" s="53" t="str">
        <f t="shared" ref="P468" si="372">IF(AND(N468&lt;&gt;0,M468="Кач."),O468/N468*100,"")</f>
        <v/>
      </c>
      <c r="Q468" s="52">
        <f t="shared" si="371"/>
        <v>0</v>
      </c>
      <c r="R468" s="282"/>
      <c r="S468" s="261"/>
      <c r="T468" s="294"/>
      <c r="U468" s="262"/>
      <c r="V468" s="290"/>
      <c r="W468" s="268"/>
      <c r="X468" s="271"/>
    </row>
    <row r="469" spans="1:24" s="4" customFormat="1" ht="31.5" customHeight="1" thickBot="1" x14ac:dyDescent="0.3">
      <c r="A469" s="314"/>
      <c r="B469" s="44" t="str">
        <f t="shared" si="358"/>
        <v xml:space="preserve">ГБУЗ АО Областная инфекционная киническая больница </v>
      </c>
      <c r="C469" s="289"/>
      <c r="D469" s="19" t="str">
        <f t="shared" si="364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9" s="290" t="s">
        <v>47</v>
      </c>
      <c r="F469" s="44" t="str">
        <f t="shared" si="366"/>
        <v>Не предусмотрено</v>
      </c>
      <c r="G469" s="290" t="s">
        <v>47</v>
      </c>
      <c r="H469" s="44" t="str">
        <f t="shared" si="367"/>
        <v>Не предусмотрено</v>
      </c>
      <c r="I469" s="290" t="s">
        <v>116</v>
      </c>
      <c r="J469" s="44" t="str">
        <f t="shared" si="365"/>
        <v>Обработка вещей из  очагов</v>
      </c>
      <c r="K469" s="68" t="s">
        <v>78</v>
      </c>
      <c r="L469" s="68" t="s">
        <v>3</v>
      </c>
      <c r="M469" s="68" t="s">
        <v>5</v>
      </c>
      <c r="N469" s="98">
        <v>99</v>
      </c>
      <c r="O469" s="98">
        <v>99</v>
      </c>
      <c r="P469" s="51">
        <f>IF(AND(N469&lt;&gt;0,M469="Кач."),O469/N469*100,"")</f>
        <v>100</v>
      </c>
      <c r="Q469" s="51"/>
      <c r="R469" s="282">
        <f>IFERROR(AVERAGE(P469:P470),"")</f>
        <v>100</v>
      </c>
      <c r="S469" s="261">
        <f>AVERAGE(Q469:Q470)</f>
        <v>134</v>
      </c>
      <c r="T469" s="294">
        <f>IFERROR((R469*0.7+S469*0.3)*2,S469*2)</f>
        <v>220.39999999999998</v>
      </c>
      <c r="U469" s="262" t="str">
        <f>IF(T469&lt;170,"ГЗ по услуге (работе) НЕ выполнено","")&amp;IF(AND(T469&gt;=170,T469&lt;=200),"ГЗ по услуге (работе) выполнено","")&amp;IF(T469&gt;200,"ГЗ по услуге (работе) ПЕРЕвыполнено","")</f>
        <v>ГЗ по услуге (работе) ПЕРЕвыполнено</v>
      </c>
      <c r="V469" s="290"/>
      <c r="W469" s="268"/>
      <c r="X469" s="271"/>
    </row>
    <row r="470" spans="1:24" s="4" customFormat="1" ht="37.5" customHeight="1" thickBot="1" x14ac:dyDescent="0.3">
      <c r="A470" s="314"/>
      <c r="B470" s="44" t="str">
        <f t="shared" si="358"/>
        <v xml:space="preserve">ГБУЗ АО Областная инфекционная киническая больница </v>
      </c>
      <c r="C470" s="289"/>
      <c r="D470" s="19" t="str">
        <f t="shared" si="364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70" s="290"/>
      <c r="F470" s="44" t="str">
        <f t="shared" si="366"/>
        <v>Не предусмотрено</v>
      </c>
      <c r="G470" s="290"/>
      <c r="H470" s="44" t="str">
        <f t="shared" si="367"/>
        <v>Не предусмотрено</v>
      </c>
      <c r="I470" s="290"/>
      <c r="J470" s="44" t="str">
        <f t="shared" si="365"/>
        <v>Обработка вещей из  очагов</v>
      </c>
      <c r="K470" s="69" t="s">
        <v>81</v>
      </c>
      <c r="L470" s="70" t="s">
        <v>82</v>
      </c>
      <c r="M470" s="66" t="s">
        <v>42</v>
      </c>
      <c r="N470" s="95">
        <v>500</v>
      </c>
      <c r="O470" s="97">
        <v>335</v>
      </c>
      <c r="P470" s="53" t="str">
        <f t="shared" ref="P470" si="373">IF(AND(N470&lt;&gt;0,M470="Кач."),O470/N470*100,"")</f>
        <v/>
      </c>
      <c r="Q470" s="52">
        <f t="shared" si="371"/>
        <v>134</v>
      </c>
      <c r="R470" s="282"/>
      <c r="S470" s="261"/>
      <c r="T470" s="294"/>
      <c r="U470" s="262"/>
      <c r="V470" s="290"/>
      <c r="W470" s="268"/>
      <c r="X470" s="271"/>
    </row>
    <row r="471" spans="1:24" s="4" customFormat="1" ht="34.5" customHeight="1" thickBot="1" x14ac:dyDescent="0.3">
      <c r="A471" s="314"/>
      <c r="B471" s="44" t="str">
        <f t="shared" si="358"/>
        <v xml:space="preserve">ГБУЗ АО Областная инфекционная киническая больница </v>
      </c>
      <c r="C471" s="284" t="s">
        <v>339</v>
      </c>
      <c r="D471" s="19" t="str">
        <f t="shared" si="364"/>
        <v>Организация осуществления мероприятий по профилактике и формированию здорового образа жизни у граждан</v>
      </c>
      <c r="E471" s="263" t="s">
        <v>47</v>
      </c>
      <c r="F471" s="44" t="str">
        <f t="shared" si="366"/>
        <v>Не предусмотрено</v>
      </c>
      <c r="G471" s="263" t="s">
        <v>47</v>
      </c>
      <c r="H471" s="44" t="str">
        <f t="shared" si="367"/>
        <v>Не предусмотрено</v>
      </c>
      <c r="I471" s="263" t="s">
        <v>47</v>
      </c>
      <c r="J471" s="44" t="str">
        <f t="shared" si="365"/>
        <v>Не предусмотрено</v>
      </c>
      <c r="K471" s="68" t="s">
        <v>174</v>
      </c>
      <c r="L471" s="68" t="s">
        <v>3</v>
      </c>
      <c r="M471" s="68" t="s">
        <v>5</v>
      </c>
      <c r="N471" s="98">
        <v>99</v>
      </c>
      <c r="O471" s="98">
        <v>99</v>
      </c>
      <c r="P471" s="238">
        <f>IF(AND(N471&lt;&gt;0,M471="Кач."),O471/N471*100,"")</f>
        <v>100</v>
      </c>
      <c r="Q471" s="237"/>
      <c r="R471" s="265">
        <f>IFERROR(AVERAGE(P471:P472),"")</f>
        <v>100</v>
      </c>
      <c r="S471" s="259">
        <f>AVERAGE(Q471:Q472)</f>
        <v>100.90090090090089</v>
      </c>
      <c r="T471" s="280">
        <f>IFERROR((R471*0.7+S471*0.3)*2,S471*2)</f>
        <v>200.54054054054052</v>
      </c>
      <c r="U471" s="263" t="str">
        <f>IF(T471&lt;170,"ГЗ по услуге (работе) НЕ выполнено","")&amp;IF(AND(T471&gt;=170,T471&lt;=200),"ГЗ по услуге (работе) выполнено","")&amp;IF(T471&gt;200,"ГЗ по услуге (работе) ПЕРЕвыполнено","")</f>
        <v>ГЗ по услуге (работе) ПЕРЕвыполнено</v>
      </c>
      <c r="V471" s="275"/>
      <c r="W471" s="268"/>
      <c r="X471" s="271"/>
    </row>
    <row r="472" spans="1:24" s="4" customFormat="1" ht="35.25" customHeight="1" thickBot="1" x14ac:dyDescent="0.3">
      <c r="A472" s="314"/>
      <c r="B472" s="44" t="str">
        <f t="shared" si="358"/>
        <v xml:space="preserve">ГБУЗ АО Областная инфекционная киническая больница </v>
      </c>
      <c r="C472" s="285"/>
      <c r="D472" s="19" t="str">
        <f t="shared" si="364"/>
        <v>Организация осуществления мероприятий по профилактике и формированию здорового образа жизни у граждан</v>
      </c>
      <c r="E472" s="264"/>
      <c r="F472" s="44" t="str">
        <f t="shared" si="366"/>
        <v>Не предусмотрено</v>
      </c>
      <c r="G472" s="264"/>
      <c r="H472" s="44" t="str">
        <f t="shared" si="367"/>
        <v>Не предусмотрено</v>
      </c>
      <c r="I472" s="264"/>
      <c r="J472" s="44" t="str">
        <f t="shared" si="365"/>
        <v>Не предусмотрено</v>
      </c>
      <c r="K472" s="69" t="s">
        <v>172</v>
      </c>
      <c r="L472" s="234" t="s">
        <v>58</v>
      </c>
      <c r="M472" s="76" t="s">
        <v>42</v>
      </c>
      <c r="N472" s="95">
        <v>111</v>
      </c>
      <c r="O472" s="97">
        <v>56</v>
      </c>
      <c r="P472" s="53" t="str">
        <f>IF(AND(N472&lt;&gt;0,M472="Кач."),O472/N472*100,"")</f>
        <v/>
      </c>
      <c r="Q472" s="237">
        <f t="shared" si="371"/>
        <v>100.90090090090089</v>
      </c>
      <c r="R472" s="266"/>
      <c r="S472" s="260"/>
      <c r="T472" s="305"/>
      <c r="U472" s="264"/>
      <c r="V472" s="277"/>
      <c r="W472" s="268"/>
      <c r="X472" s="271"/>
    </row>
    <row r="473" spans="1:24" s="4" customFormat="1" ht="32.25" customHeight="1" thickBot="1" x14ac:dyDescent="0.3">
      <c r="A473" s="314"/>
      <c r="B473" s="44" t="str">
        <f t="shared" si="358"/>
        <v xml:space="preserve">ГБУЗ АО Областная инфекционная киническая больница </v>
      </c>
      <c r="C473" s="284" t="s">
        <v>224</v>
      </c>
      <c r="D473" s="19" t="str">
        <f t="shared" si="364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473" s="263" t="s">
        <v>47</v>
      </c>
      <c r="F473" s="44" t="str">
        <f t="shared" si="366"/>
        <v>Не предусмотрено</v>
      </c>
      <c r="G473" s="263" t="s">
        <v>47</v>
      </c>
      <c r="H473" s="44" t="str">
        <f t="shared" si="367"/>
        <v>Не предусмотрено</v>
      </c>
      <c r="I473" s="263" t="s">
        <v>47</v>
      </c>
      <c r="J473" s="44" t="str">
        <f t="shared" si="365"/>
        <v>Не предусмотрено</v>
      </c>
      <c r="K473" s="68" t="s">
        <v>176</v>
      </c>
      <c r="L473" s="68" t="s">
        <v>3</v>
      </c>
      <c r="M473" s="68" t="s">
        <v>5</v>
      </c>
      <c r="N473" s="98">
        <v>99</v>
      </c>
      <c r="O473" s="98">
        <v>99</v>
      </c>
      <c r="P473" s="238">
        <f>IF(AND(N473&lt;&gt;0,M473="Кач."),O473/N473*100,"")</f>
        <v>100</v>
      </c>
      <c r="Q473" s="237"/>
      <c r="R473" s="265">
        <f>IFERROR(AVERAGE(P473:P474),"")</f>
        <v>100</v>
      </c>
      <c r="S473" s="259">
        <f>AVERAGE(Q473:Q474)</f>
        <v>100</v>
      </c>
      <c r="T473" s="280">
        <f>IFERROR((R473*0.7+S473*0.3)*2,S473*2)</f>
        <v>200</v>
      </c>
      <c r="U473" s="263" t="str">
        <f>IF(T473&lt;170,"ГЗ по услуге (работе) НЕ выполнено","")&amp;IF(AND(T473&gt;=170,T473&lt;=200),"ГЗ по услуге (работе) выполнено","")&amp;IF(T473&gt;200,"ГЗ по услуге (работе) ПЕРЕвыполнено","")</f>
        <v>ГЗ по услуге (работе) выполнено</v>
      </c>
      <c r="V473" s="275"/>
      <c r="W473" s="268"/>
      <c r="X473" s="271"/>
    </row>
    <row r="474" spans="1:24" s="4" customFormat="1" ht="30.75" customHeight="1" thickBot="1" x14ac:dyDescent="0.3">
      <c r="A474" s="314"/>
      <c r="B474" s="44" t="str">
        <f t="shared" si="358"/>
        <v xml:space="preserve">ГБУЗ АО Областная инфекционная киническая больница </v>
      </c>
      <c r="C474" s="285"/>
      <c r="D474" s="19" t="str">
        <f t="shared" si="364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474" s="264"/>
      <c r="F474" s="44" t="str">
        <f t="shared" si="366"/>
        <v>Не предусмотрено</v>
      </c>
      <c r="G474" s="264"/>
      <c r="H474" s="44" t="str">
        <f t="shared" si="367"/>
        <v>Не предусмотрено</v>
      </c>
      <c r="I474" s="264"/>
      <c r="J474" s="44" t="str">
        <f t="shared" si="365"/>
        <v>Не предусмотрено</v>
      </c>
      <c r="K474" s="69" t="s">
        <v>175</v>
      </c>
      <c r="L474" s="234" t="s">
        <v>41</v>
      </c>
      <c r="M474" s="76" t="s">
        <v>42</v>
      </c>
      <c r="N474" s="96">
        <v>16</v>
      </c>
      <c r="O474" s="97">
        <v>8</v>
      </c>
      <c r="P474" s="53" t="str">
        <f>IF(AND(N474&lt;&gt;0,M474="Кач."),O474/N474*100,"")</f>
        <v/>
      </c>
      <c r="Q474" s="237">
        <f t="shared" si="371"/>
        <v>100</v>
      </c>
      <c r="R474" s="266"/>
      <c r="S474" s="260"/>
      <c r="T474" s="305"/>
      <c r="U474" s="264"/>
      <c r="V474" s="277"/>
      <c r="W474" s="268"/>
      <c r="X474" s="271"/>
    </row>
    <row r="475" spans="1:24" s="4" customFormat="1" ht="33.75" customHeight="1" thickBot="1" x14ac:dyDescent="0.3">
      <c r="A475" s="314"/>
      <c r="B475" s="44" t="str">
        <f t="shared" si="358"/>
        <v xml:space="preserve">ГБУЗ АО Областная инфекционная киническая больница </v>
      </c>
      <c r="C475" s="284" t="s">
        <v>226</v>
      </c>
      <c r="D475" s="19" t="str">
        <f t="shared" si="36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75" s="263" t="s">
        <v>277</v>
      </c>
      <c r="F475" s="44" t="str">
        <f t="shared" si="366"/>
        <v>заключение договоров</v>
      </c>
      <c r="G475" s="263" t="s">
        <v>329</v>
      </c>
      <c r="H475" s="44" t="str">
        <f t="shared" si="367"/>
        <v>Содержание (эксплуатация) имущества, находящегося в государственной(муниципальной) собственности</v>
      </c>
      <c r="I475" s="263" t="s">
        <v>278</v>
      </c>
      <c r="J475" s="44" t="str">
        <f t="shared" si="36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5" s="71" t="s">
        <v>227</v>
      </c>
      <c r="L475" s="70" t="s">
        <v>3</v>
      </c>
      <c r="M475" s="68" t="s">
        <v>5</v>
      </c>
      <c r="N475" s="98">
        <v>100</v>
      </c>
      <c r="O475" s="98">
        <v>100</v>
      </c>
      <c r="P475" s="51">
        <f>IF(AND(N475&lt;&gt;0,M475="Кач."),O475/N475*100,"")</f>
        <v>100</v>
      </c>
      <c r="Q475" s="51"/>
      <c r="R475" s="265">
        <f>IFERROR(AVERAGE(P475:P476),"")</f>
        <v>100</v>
      </c>
      <c r="S475" s="259">
        <f>AVERAGE(Q475:Q476)</f>
        <v>100</v>
      </c>
      <c r="T475" s="280">
        <f>IFERROR((R475*0.7+S475*0.3)*2,S475*2)</f>
        <v>200</v>
      </c>
      <c r="U475" s="263" t="str">
        <f>IF(T475&lt;170,"ГЗ по услуге (работе) НЕ выполнено","")&amp;IF(AND(T475&gt;=170,T475&lt;=200),"ГЗ по услуге (работе) выполнено","")&amp;IF(T475&gt;200,"ГЗ по услуге (работе) ПЕРЕвыполнено","")</f>
        <v>ГЗ по услуге (работе) выполнено</v>
      </c>
      <c r="V475" s="275"/>
      <c r="W475" s="268"/>
      <c r="X475" s="271"/>
    </row>
    <row r="476" spans="1:24" s="4" customFormat="1" ht="33" customHeight="1" thickBot="1" x14ac:dyDescent="0.3">
      <c r="A476" s="315"/>
      <c r="B476" s="44" t="str">
        <f t="shared" si="358"/>
        <v xml:space="preserve">ГБУЗ АО Областная инфекционная киническая больница </v>
      </c>
      <c r="C476" s="285"/>
      <c r="D476" s="19" t="str">
        <f t="shared" si="36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76" s="264"/>
      <c r="F476" s="44" t="str">
        <f t="shared" si="366"/>
        <v>заключение договоров</v>
      </c>
      <c r="G476" s="264"/>
      <c r="H476" s="44" t="str">
        <f t="shared" si="367"/>
        <v>Содержание (эксплуатация) имущества, находящегося в государственной(муниципальной) собственности</v>
      </c>
      <c r="I476" s="264"/>
      <c r="J476" s="44" t="str">
        <f t="shared" si="36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6" s="72" t="s">
        <v>234</v>
      </c>
      <c r="L476" s="70" t="s">
        <v>228</v>
      </c>
      <c r="M476" s="76" t="s">
        <v>42</v>
      </c>
      <c r="N476" s="95">
        <v>20.190000000000001</v>
      </c>
      <c r="O476" s="95">
        <v>20.190000000000001</v>
      </c>
      <c r="P476" s="53" t="str">
        <f t="shared" ref="P476" si="374">IF(AND(N476&lt;&gt;0,M476="Кач."),O476/N476*100,"")</f>
        <v/>
      </c>
      <c r="Q476" s="55">
        <f>IF(AND(N476&lt;&gt;0,M476="объем"),(O476/N476*100),"")</f>
        <v>100</v>
      </c>
      <c r="R476" s="266"/>
      <c r="S476" s="260"/>
      <c r="T476" s="305"/>
      <c r="U476" s="264"/>
      <c r="V476" s="277"/>
      <c r="W476" s="269"/>
      <c r="X476" s="272"/>
    </row>
    <row r="477" spans="1:24" s="4" customFormat="1" ht="28.5" customHeight="1" thickBot="1" x14ac:dyDescent="0.3">
      <c r="A477" s="299" t="s">
        <v>8</v>
      </c>
      <c r="B477" s="44" t="str">
        <f t="shared" si="358"/>
        <v>ГБУЗ АО Областной кардиологический диспансер</v>
      </c>
      <c r="C477" s="289" t="s">
        <v>120</v>
      </c>
      <c r="D477" s="19" t="str">
        <f t="shared" si="364"/>
        <v>ПМСП, включенная в базовую программу ОМС</v>
      </c>
      <c r="E477" s="290" t="s">
        <v>137</v>
      </c>
      <c r="F477" s="44" t="str">
        <f t="shared" si="366"/>
        <v>амбулаторно</v>
      </c>
      <c r="G477" s="290" t="s">
        <v>47</v>
      </c>
      <c r="H477" s="44" t="str">
        <f t="shared" si="367"/>
        <v>Не предусмотрено</v>
      </c>
      <c r="I477" s="290" t="s">
        <v>83</v>
      </c>
      <c r="J477" s="44" t="str">
        <f t="shared" si="365"/>
        <v>кардиология</v>
      </c>
      <c r="K477" s="67" t="s">
        <v>128</v>
      </c>
      <c r="L477" s="68" t="s">
        <v>3</v>
      </c>
      <c r="M477" s="68" t="s">
        <v>5</v>
      </c>
      <c r="N477" s="98">
        <v>99</v>
      </c>
      <c r="O477" s="98">
        <v>99</v>
      </c>
      <c r="P477" s="51">
        <f t="shared" si="344"/>
        <v>100</v>
      </c>
      <c r="Q477" s="51"/>
      <c r="R477" s="265">
        <f>IFERROR(AVERAGE(P477:P478),"")</f>
        <v>100</v>
      </c>
      <c r="S477" s="259">
        <f>AVERAGE(Q477:Q478)</f>
        <v>100.81935232149823</v>
      </c>
      <c r="T477" s="280">
        <f>IFERROR((R477*0.7+S477*0.3)*2,S477*2)</f>
        <v>200.49161139289893</v>
      </c>
      <c r="U477" s="262" t="str">
        <f>IF(T477&lt;170,"ГЗ по услуге (работе) НЕ выполнено","")&amp;IF(AND(T477&gt;=170,T477&lt;=200),"ГЗ по услуге (работе) выполнено","")&amp;IF(T477&gt;200,"ГЗ по услуге (работе) ПЕРЕвыполнено","")</f>
        <v>ГЗ по услуге (работе) ПЕРЕвыполнено</v>
      </c>
      <c r="V477" s="290"/>
      <c r="W477" s="267">
        <f>AVERAGE(T477:T482)</f>
        <v>200.07328792486499</v>
      </c>
      <c r="X477" s="271" t="s">
        <v>30</v>
      </c>
    </row>
    <row r="478" spans="1:24" s="4" customFormat="1" ht="28.5" customHeight="1" thickBot="1" x14ac:dyDescent="0.3">
      <c r="A478" s="300"/>
      <c r="B478" s="44" t="str">
        <f t="shared" si="358"/>
        <v>ГБУЗ АО Областной кардиологический диспансер</v>
      </c>
      <c r="C478" s="289"/>
      <c r="D478" s="19" t="str">
        <f t="shared" si="364"/>
        <v>ПМСП, включенная в базовую программу ОМС</v>
      </c>
      <c r="E478" s="290"/>
      <c r="F478" s="44" t="str">
        <f t="shared" si="366"/>
        <v>амбулаторно</v>
      </c>
      <c r="G478" s="290"/>
      <c r="H478" s="44" t="str">
        <f t="shared" si="367"/>
        <v>Не предусмотрено</v>
      </c>
      <c r="I478" s="290"/>
      <c r="J478" s="44" t="str">
        <f t="shared" si="365"/>
        <v>кардиология</v>
      </c>
      <c r="K478" s="69" t="s">
        <v>40</v>
      </c>
      <c r="L478" s="70" t="s">
        <v>118</v>
      </c>
      <c r="M478" s="66" t="s">
        <v>42</v>
      </c>
      <c r="N478" s="96">
        <v>2563</v>
      </c>
      <c r="O478" s="164">
        <v>1292</v>
      </c>
      <c r="P478" s="53" t="str">
        <f t="shared" si="344"/>
        <v/>
      </c>
      <c r="Q478" s="52">
        <f t="shared" si="363"/>
        <v>100.81935232149823</v>
      </c>
      <c r="R478" s="266"/>
      <c r="S478" s="260"/>
      <c r="T478" s="305"/>
      <c r="U478" s="262"/>
      <c r="V478" s="290"/>
      <c r="W478" s="268"/>
      <c r="X478" s="271"/>
    </row>
    <row r="479" spans="1:24" s="4" customFormat="1" ht="31.5" customHeight="1" thickBot="1" x14ac:dyDescent="0.3">
      <c r="A479" s="300"/>
      <c r="B479" s="44" t="str">
        <f t="shared" si="358"/>
        <v>ГБУЗ АО Областной кардиологический диспансер</v>
      </c>
      <c r="C479" s="298" t="s">
        <v>251</v>
      </c>
      <c r="D479" s="19" t="str">
        <f t="shared" si="364"/>
        <v xml:space="preserve">Обеспечение мероприятий, направленных на охрану здоровья граждан </v>
      </c>
      <c r="E479" s="262" t="s">
        <v>47</v>
      </c>
      <c r="F479" s="44" t="str">
        <f t="shared" si="366"/>
        <v>Не предусмотрено</v>
      </c>
      <c r="G479" s="262" t="s">
        <v>47</v>
      </c>
      <c r="H479" s="44" t="str">
        <f t="shared" si="367"/>
        <v>Не предусмотрено</v>
      </c>
      <c r="I479" s="262" t="s">
        <v>47</v>
      </c>
      <c r="J479" s="44" t="str">
        <f t="shared" si="365"/>
        <v>Не предусмотрено</v>
      </c>
      <c r="K479" s="68" t="s">
        <v>173</v>
      </c>
      <c r="L479" s="68" t="s">
        <v>3</v>
      </c>
      <c r="M479" s="68" t="s">
        <v>5</v>
      </c>
      <c r="N479" s="98">
        <v>99</v>
      </c>
      <c r="O479" s="98">
        <v>99</v>
      </c>
      <c r="P479" s="57">
        <f t="shared" ref="P479:P480" si="375">IF(AND(N479&lt;&gt;0,M479="Кач."),O479/N479*100,"")</f>
        <v>100</v>
      </c>
      <c r="Q479" s="57"/>
      <c r="R479" s="265">
        <f>IFERROR(AVERAGE(P479:P480),"")</f>
        <v>100</v>
      </c>
      <c r="S479" s="259">
        <f>AVERAGE(Q479:Q480)</f>
        <v>99.547087302826782</v>
      </c>
      <c r="T479" s="280">
        <f>IFERROR((R479*0.7+S479*0.3)*2,S479*2)</f>
        <v>199.72825238169605</v>
      </c>
      <c r="U479" s="262" t="str">
        <f>IF(T479&lt;170,"ГЗ по услуге (работе) НЕ выполнено","")&amp;IF(AND(T479&gt;=170,T479&lt;=200),"ГЗ по услуге (работе) выполнено","")&amp;IF(T479&gt;200,"ГЗ по услуге (работе) ПЕРЕвыполнено","")</f>
        <v>ГЗ по услуге (работе) выполнено</v>
      </c>
      <c r="V479" s="290"/>
      <c r="W479" s="268"/>
      <c r="X479" s="271"/>
    </row>
    <row r="480" spans="1:24" s="4" customFormat="1" ht="33.75" customHeight="1" thickBot="1" x14ac:dyDescent="0.3">
      <c r="A480" s="300"/>
      <c r="B480" s="44" t="str">
        <f t="shared" si="358"/>
        <v>ГБУЗ АО Областной кардиологический диспансер</v>
      </c>
      <c r="C480" s="298"/>
      <c r="D480" s="19" t="str">
        <f t="shared" si="364"/>
        <v xml:space="preserve">Обеспечение мероприятий, направленных на охрану здоровья граждан </v>
      </c>
      <c r="E480" s="262"/>
      <c r="F480" s="44" t="str">
        <f t="shared" si="366"/>
        <v>Не предусмотрено</v>
      </c>
      <c r="G480" s="262"/>
      <c r="H480" s="44" t="str">
        <f t="shared" si="367"/>
        <v>Не предусмотрено</v>
      </c>
      <c r="I480" s="262"/>
      <c r="J480" s="44" t="str">
        <f t="shared" si="365"/>
        <v>Не предусмотрено</v>
      </c>
      <c r="K480" s="69" t="s">
        <v>172</v>
      </c>
      <c r="L480" s="81" t="s">
        <v>58</v>
      </c>
      <c r="M480" s="76" t="s">
        <v>42</v>
      </c>
      <c r="N480" s="96">
        <v>6403</v>
      </c>
      <c r="O480" s="164">
        <v>3187</v>
      </c>
      <c r="P480" s="58" t="str">
        <f t="shared" si="375"/>
        <v/>
      </c>
      <c r="Q480" s="59">
        <f t="shared" ref="Q480" si="376">IF(AND(N480&lt;&gt;0,M480="объем"),(O480/N480*100)/$Y$2*12,"")</f>
        <v>99.547087302826782</v>
      </c>
      <c r="R480" s="266"/>
      <c r="S480" s="260"/>
      <c r="T480" s="305"/>
      <c r="U480" s="262"/>
      <c r="V480" s="290"/>
      <c r="W480" s="268"/>
      <c r="X480" s="271"/>
    </row>
    <row r="481" spans="1:24" s="4" customFormat="1" ht="32.25" customHeight="1" thickBot="1" x14ac:dyDescent="0.3">
      <c r="A481" s="300"/>
      <c r="B481" s="44" t="str">
        <f t="shared" si="358"/>
        <v>ГБУЗ АО Областной кардиологический диспансер</v>
      </c>
      <c r="C481" s="298" t="s">
        <v>226</v>
      </c>
      <c r="D481" s="19" t="str">
        <f t="shared" si="36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1" s="262" t="s">
        <v>277</v>
      </c>
      <c r="F481" s="44" t="str">
        <f t="shared" si="366"/>
        <v>заключение договоров</v>
      </c>
      <c r="G481" s="262" t="s">
        <v>279</v>
      </c>
      <c r="H481" s="44" t="str">
        <f t="shared" si="3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1" s="262" t="s">
        <v>278</v>
      </c>
      <c r="J481" s="44" t="str">
        <f t="shared" si="36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1" s="71" t="s">
        <v>227</v>
      </c>
      <c r="L481" s="70" t="s">
        <v>3</v>
      </c>
      <c r="M481" s="68" t="s">
        <v>5</v>
      </c>
      <c r="N481" s="98">
        <v>100</v>
      </c>
      <c r="O481" s="98">
        <v>100</v>
      </c>
      <c r="P481" s="57">
        <f t="shared" ref="P481:P482" si="377">IF(AND(N481&lt;&gt;0,M481="Кач."),O481/N481*100,"")</f>
        <v>100</v>
      </c>
      <c r="Q481" s="57"/>
      <c r="R481" s="265">
        <f>IFERROR(AVERAGE(P481:P482),"")</f>
        <v>100</v>
      </c>
      <c r="S481" s="259">
        <f t="shared" ref="S481" si="378">AVERAGE(Q481:Q482)</f>
        <v>100</v>
      </c>
      <c r="T481" s="280">
        <f>IFERROR((R481*0.7+S481*0.3)*2,S481*2)</f>
        <v>200</v>
      </c>
      <c r="U481" s="263" t="s">
        <v>315</v>
      </c>
      <c r="V481" s="290"/>
      <c r="W481" s="268"/>
      <c r="X481" s="271"/>
    </row>
    <row r="482" spans="1:24" s="4" customFormat="1" ht="34.5" customHeight="1" thickBot="1" x14ac:dyDescent="0.3">
      <c r="A482" s="301"/>
      <c r="B482" s="44" t="str">
        <f t="shared" si="358"/>
        <v>ГБУЗ АО Областной кардиологический диспансер</v>
      </c>
      <c r="C482" s="298"/>
      <c r="D482" s="19" t="str">
        <f t="shared" si="36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2" s="262"/>
      <c r="F482" s="44" t="str">
        <f t="shared" si="366"/>
        <v>заключение договоров</v>
      </c>
      <c r="G482" s="262"/>
      <c r="H482" s="44" t="str">
        <f t="shared" si="3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2" s="262"/>
      <c r="J482" s="44" t="str">
        <f t="shared" si="36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2" s="72" t="s">
        <v>234</v>
      </c>
      <c r="L482" s="70" t="s">
        <v>228</v>
      </c>
      <c r="M482" s="76" t="s">
        <v>42</v>
      </c>
      <c r="N482" s="96">
        <v>14.7</v>
      </c>
      <c r="O482" s="96">
        <v>14.7</v>
      </c>
      <c r="P482" s="58" t="str">
        <f t="shared" si="377"/>
        <v/>
      </c>
      <c r="Q482" s="55">
        <f>IF(AND(N482&lt;&gt;0,M482="объем"),(O482/N482*100),"")</f>
        <v>100</v>
      </c>
      <c r="R482" s="266"/>
      <c r="S482" s="260"/>
      <c r="T482" s="305"/>
      <c r="U482" s="264"/>
      <c r="V482" s="290"/>
      <c r="W482" s="269"/>
      <c r="X482" s="272"/>
    </row>
    <row r="483" spans="1:24" s="15" customFormat="1" ht="36" customHeight="1" thickBot="1" x14ac:dyDescent="0.3">
      <c r="A483" s="295" t="s">
        <v>19</v>
      </c>
      <c r="B483" s="44" t="str">
        <f t="shared" si="358"/>
        <v>ГБУЗ АО Областной врачебно-физкультурный диспансер</v>
      </c>
      <c r="C483" s="317" t="s">
        <v>120</v>
      </c>
      <c r="D483" s="19" t="str">
        <f t="shared" si="364"/>
        <v>ПМСП, включенная в базовую программу ОМС</v>
      </c>
      <c r="E483" s="275" t="s">
        <v>137</v>
      </c>
      <c r="F483" s="44" t="str">
        <f t="shared" si="366"/>
        <v>амбулаторно</v>
      </c>
      <c r="G483" s="275" t="s">
        <v>47</v>
      </c>
      <c r="H483" s="44" t="str">
        <f t="shared" si="367"/>
        <v>Не предусмотрено</v>
      </c>
      <c r="I483" s="275" t="s">
        <v>84</v>
      </c>
      <c r="J483" s="44" t="str">
        <f t="shared" si="365"/>
        <v>спортивная медицина</v>
      </c>
      <c r="K483" s="67" t="s">
        <v>128</v>
      </c>
      <c r="L483" s="68" t="s">
        <v>3</v>
      </c>
      <c r="M483" s="68" t="s">
        <v>5</v>
      </c>
      <c r="N483" s="98">
        <v>99</v>
      </c>
      <c r="O483" s="98">
        <v>100</v>
      </c>
      <c r="P483" s="51">
        <f t="shared" si="344"/>
        <v>101.01010101010101</v>
      </c>
      <c r="Q483" s="51"/>
      <c r="R483" s="265">
        <f>IFERROR(AVERAGE(P483:P484),"")</f>
        <v>101.01010101010101</v>
      </c>
      <c r="S483" s="259">
        <f t="shared" ref="S483" si="379">AVERAGE(Q483:Q484)</f>
        <v>100</v>
      </c>
      <c r="T483" s="280">
        <f>IFERROR((R483*0.7+S483*0.3)*2,S483*2)</f>
        <v>201.4141414141414</v>
      </c>
      <c r="U483" s="263" t="str">
        <f>IF(T483&lt;170,"ГЗ по услуге (работе) НЕ выполнено","")&amp;IF(AND(T483&gt;=170,T483&lt;=200),"ГЗ по услуге (работе) выполнено","")&amp;IF(T483&gt;200,"ГЗ по услуге (работе) ПЕРЕвыполнено","")</f>
        <v>ГЗ по услуге (работе) ПЕРЕвыполнено</v>
      </c>
      <c r="V483" s="275"/>
      <c r="W483" s="267">
        <f>AVERAGE(T483:T500)</f>
        <v>200.23569023569021</v>
      </c>
      <c r="X483" s="270" t="str">
        <f>IF(W483&lt;170,"ГЗ по учреждению не выполнено","")&amp;IF(AND(W483&gt;=170,W483&lt;=200),"ГЗ по учреждению выполнено","")&amp;IF(W483&gt;200,"ГЗ по учреждению перевыполнено","")</f>
        <v>ГЗ по учреждению перевыполнено</v>
      </c>
    </row>
    <row r="484" spans="1:24" s="4" customFormat="1" ht="34.5" customHeight="1" thickBot="1" x14ac:dyDescent="0.3">
      <c r="A484" s="296"/>
      <c r="B484" s="44" t="str">
        <f t="shared" si="358"/>
        <v>ГБУЗ АО Областной врачебно-физкультурный диспансер</v>
      </c>
      <c r="C484" s="319"/>
      <c r="D484" s="19" t="str">
        <f t="shared" si="364"/>
        <v>ПМСП, включенная в базовую программу ОМС</v>
      </c>
      <c r="E484" s="277"/>
      <c r="F484" s="44" t="str">
        <f t="shared" si="366"/>
        <v>амбулаторно</v>
      </c>
      <c r="G484" s="277"/>
      <c r="H484" s="44" t="str">
        <f t="shared" si="367"/>
        <v>Не предусмотрено</v>
      </c>
      <c r="I484" s="277"/>
      <c r="J484" s="44" t="str">
        <f t="shared" si="365"/>
        <v>спортивная медицина</v>
      </c>
      <c r="K484" s="69" t="s">
        <v>40</v>
      </c>
      <c r="L484" s="70" t="s">
        <v>118</v>
      </c>
      <c r="M484" s="66" t="s">
        <v>42</v>
      </c>
      <c r="N484" s="162">
        <v>80000</v>
      </c>
      <c r="O484" s="164">
        <v>40000</v>
      </c>
      <c r="P484" s="53" t="str">
        <f t="shared" ref="P484" si="380">IF(AND(N484&lt;&gt;0,M484="Кач."),O484/N484*100,"")</f>
        <v/>
      </c>
      <c r="Q484" s="115">
        <f t="shared" ref="Q484" si="381">IF(AND(N484&lt;&gt;0,M484="объем"),(O484/N484*100)/$Y$2*12,"")</f>
        <v>100</v>
      </c>
      <c r="R484" s="278"/>
      <c r="S484" s="260"/>
      <c r="T484" s="281"/>
      <c r="U484" s="303"/>
      <c r="V484" s="276"/>
      <c r="W484" s="268"/>
      <c r="X484" s="271"/>
    </row>
    <row r="485" spans="1:24" s="4" customFormat="1" ht="34.5" customHeight="1" thickBot="1" x14ac:dyDescent="0.3">
      <c r="A485" s="296"/>
      <c r="B485" s="44" t="str">
        <f t="shared" si="358"/>
        <v>ГБУЗ АО Областной врачебно-физкультурный диспансер</v>
      </c>
      <c r="C485" s="319" t="s">
        <v>303</v>
      </c>
      <c r="D485" s="19" t="str">
        <f t="shared" si="364"/>
        <v>Первичная медико-санитарная помощь</v>
      </c>
      <c r="E485" s="275" t="s">
        <v>137</v>
      </c>
      <c r="F485" s="44" t="str">
        <f t="shared" si="366"/>
        <v>амбулаторно</v>
      </c>
      <c r="G485" s="275" t="s">
        <v>304</v>
      </c>
      <c r="H485" s="44" t="str">
        <f t="shared" si="367"/>
        <v>Проведение углубленных медицинских обследований спортсменов субъекта Российской федерации</v>
      </c>
      <c r="I485" s="275" t="s">
        <v>47</v>
      </c>
      <c r="J485" s="44" t="str">
        <f t="shared" si="365"/>
        <v>Не предусмотрено</v>
      </c>
      <c r="K485" s="67" t="s">
        <v>128</v>
      </c>
      <c r="L485" s="68" t="s">
        <v>3</v>
      </c>
      <c r="M485" s="68" t="s">
        <v>5</v>
      </c>
      <c r="N485" s="98">
        <v>99</v>
      </c>
      <c r="O485" s="98">
        <v>100</v>
      </c>
      <c r="P485" s="51">
        <f t="shared" ref="P485:P486" si="382">IF(AND(N485&lt;&gt;0,M485="Кач."),O485/N485*100,"")</f>
        <v>101.01010101010101</v>
      </c>
      <c r="Q485" s="51"/>
      <c r="R485" s="278">
        <f>IFERROR(AVERAGE(P485:P486),"")</f>
        <v>101.01010101010101</v>
      </c>
      <c r="S485" s="279">
        <f>AVERAGE(Q485:Q486)</f>
        <v>100</v>
      </c>
      <c r="T485" s="281"/>
      <c r="U485" s="303"/>
      <c r="V485" s="276"/>
      <c r="W485" s="268"/>
      <c r="X485" s="271"/>
    </row>
    <row r="486" spans="1:24" s="4" customFormat="1" ht="33.75" customHeight="1" thickBot="1" x14ac:dyDescent="0.3">
      <c r="A486" s="296"/>
      <c r="B486" s="44" t="str">
        <f t="shared" si="358"/>
        <v>ГБУЗ АО Областной врачебно-физкультурный диспансер</v>
      </c>
      <c r="C486" s="319"/>
      <c r="D486" s="19" t="str">
        <f t="shared" si="364"/>
        <v>Первичная медико-санитарная помощь</v>
      </c>
      <c r="E486" s="277"/>
      <c r="F486" s="44" t="str">
        <f t="shared" si="366"/>
        <v>амбулаторно</v>
      </c>
      <c r="G486" s="277"/>
      <c r="H486" s="44" t="str">
        <f t="shared" si="367"/>
        <v>Проведение углубленных медицинских обследований спортсменов субъекта Российской федерации</v>
      </c>
      <c r="I486" s="277"/>
      <c r="J486" s="44" t="str">
        <f t="shared" si="365"/>
        <v>Не предусмотрено</v>
      </c>
      <c r="K486" s="69" t="s">
        <v>305</v>
      </c>
      <c r="L486" s="70" t="s">
        <v>45</v>
      </c>
      <c r="M486" s="66" t="s">
        <v>42</v>
      </c>
      <c r="N486" s="162">
        <v>2456</v>
      </c>
      <c r="O486" s="95">
        <v>1228</v>
      </c>
      <c r="P486" s="53" t="str">
        <f t="shared" si="382"/>
        <v/>
      </c>
      <c r="Q486" s="115">
        <f t="shared" ref="Q486" si="383">IF(AND(N486&lt;&gt;0,M486="объем"),(O486/N486*100)/$Y$2*12,"")</f>
        <v>100</v>
      </c>
      <c r="R486" s="278"/>
      <c r="S486" s="279"/>
      <c r="T486" s="281"/>
      <c r="U486" s="303"/>
      <c r="V486" s="276"/>
      <c r="W486" s="268"/>
      <c r="X486" s="271"/>
    </row>
    <row r="487" spans="1:24" s="4" customFormat="1" ht="37.5" customHeight="1" thickBot="1" x14ac:dyDescent="0.3">
      <c r="A487" s="296"/>
      <c r="B487" s="44" t="str">
        <f t="shared" si="358"/>
        <v>ГБУЗ АО Областной врачебно-физкультурный диспансер</v>
      </c>
      <c r="C487" s="319"/>
      <c r="D487" s="19" t="str">
        <f t="shared" si="364"/>
        <v>Первичная медико-санитарная помощь</v>
      </c>
      <c r="E487" s="275" t="s">
        <v>137</v>
      </c>
      <c r="F487" s="44" t="str">
        <f t="shared" si="366"/>
        <v>амбулаторно</v>
      </c>
      <c r="G487" s="275" t="s">
        <v>304</v>
      </c>
      <c r="H487" s="44" t="str">
        <f t="shared" si="367"/>
        <v>Проведение углубленных медицинских обследований спортсменов субъекта Российской федерации</v>
      </c>
      <c r="I487" s="275" t="s">
        <v>47</v>
      </c>
      <c r="J487" s="44" t="str">
        <f t="shared" si="365"/>
        <v>Не предусмотрено</v>
      </c>
      <c r="K487" s="67" t="s">
        <v>128</v>
      </c>
      <c r="L487" s="68" t="s">
        <v>3</v>
      </c>
      <c r="M487" s="68" t="s">
        <v>5</v>
      </c>
      <c r="N487" s="98">
        <v>99</v>
      </c>
      <c r="O487" s="98">
        <v>100</v>
      </c>
      <c r="P487" s="51">
        <f t="shared" ref="P487:P488" si="384">IF(AND(N487&lt;&gt;0,M487="Кач."),O487/N487*100,"")</f>
        <v>101.01010101010101</v>
      </c>
      <c r="Q487" s="51"/>
      <c r="R487" s="278">
        <f>IFERROR(AVERAGE(P487:P488),"")</f>
        <v>101.01010101010101</v>
      </c>
      <c r="S487" s="279">
        <f>AVERAGE(Q487:Q488)</f>
        <v>100</v>
      </c>
      <c r="T487" s="281"/>
      <c r="U487" s="303"/>
      <c r="V487" s="276"/>
      <c r="W487" s="268"/>
      <c r="X487" s="271"/>
    </row>
    <row r="488" spans="1:24" s="4" customFormat="1" ht="35.25" customHeight="1" thickBot="1" x14ac:dyDescent="0.3">
      <c r="A488" s="296"/>
      <c r="B488" s="44" t="str">
        <f t="shared" si="358"/>
        <v>ГБУЗ АО Областной врачебно-физкультурный диспансер</v>
      </c>
      <c r="C488" s="319"/>
      <c r="D488" s="19" t="str">
        <f t="shared" si="364"/>
        <v>Первичная медико-санитарная помощь</v>
      </c>
      <c r="E488" s="277"/>
      <c r="F488" s="44" t="str">
        <f t="shared" si="366"/>
        <v>амбулаторно</v>
      </c>
      <c r="G488" s="277"/>
      <c r="H488" s="44" t="str">
        <f t="shared" si="367"/>
        <v>Проведение углубленных медицинских обследований спортсменов субъекта Российской федерации</v>
      </c>
      <c r="I488" s="277"/>
      <c r="J488" s="44" t="str">
        <f t="shared" si="365"/>
        <v>Не предусмотрено</v>
      </c>
      <c r="K488" s="69" t="s">
        <v>306</v>
      </c>
      <c r="L488" s="70" t="s">
        <v>45</v>
      </c>
      <c r="M488" s="66" t="s">
        <v>42</v>
      </c>
      <c r="N488" s="96">
        <v>636</v>
      </c>
      <c r="O488" s="95">
        <v>318</v>
      </c>
      <c r="P488" s="53" t="str">
        <f t="shared" si="384"/>
        <v/>
      </c>
      <c r="Q488" s="115">
        <f t="shared" ref="Q488" si="385">IF(AND(N488&lt;&gt;0,M488="объем"),(O488/N488*100)/$Y$2*12,"")</f>
        <v>100</v>
      </c>
      <c r="R488" s="278"/>
      <c r="S488" s="279"/>
      <c r="T488" s="281"/>
      <c r="U488" s="303"/>
      <c r="V488" s="276"/>
      <c r="W488" s="268"/>
      <c r="X488" s="271"/>
    </row>
    <row r="489" spans="1:24" s="4" customFormat="1" ht="31.5" customHeight="1" thickBot="1" x14ac:dyDescent="0.3">
      <c r="A489" s="296"/>
      <c r="B489" s="44" t="str">
        <f t="shared" si="358"/>
        <v>ГБУЗ АО Областной врачебно-физкультурный диспансер</v>
      </c>
      <c r="C489" s="319"/>
      <c r="D489" s="19" t="str">
        <f t="shared" si="364"/>
        <v>Первичная медико-санитарная помощь</v>
      </c>
      <c r="E489" s="275" t="s">
        <v>137</v>
      </c>
      <c r="F489" s="44" t="str">
        <f t="shared" si="366"/>
        <v>амбулаторно</v>
      </c>
      <c r="G489" s="275" t="s">
        <v>304</v>
      </c>
      <c r="H489" s="44" t="str">
        <f t="shared" si="367"/>
        <v>Проведение углубленных медицинских обследований спортсменов субъекта Российской федерации</v>
      </c>
      <c r="I489" s="275" t="s">
        <v>47</v>
      </c>
      <c r="J489" s="44" t="str">
        <f t="shared" si="365"/>
        <v>Не предусмотрено</v>
      </c>
      <c r="K489" s="67" t="s">
        <v>128</v>
      </c>
      <c r="L489" s="68" t="s">
        <v>3</v>
      </c>
      <c r="M489" s="68" t="s">
        <v>5</v>
      </c>
      <c r="N489" s="98">
        <v>99</v>
      </c>
      <c r="O489" s="98">
        <v>100</v>
      </c>
      <c r="P489" s="51">
        <f t="shared" ref="P489:P490" si="386">IF(AND(N489&lt;&gt;0,M489="Кач."),O489/N489*100,"")</f>
        <v>101.01010101010101</v>
      </c>
      <c r="Q489" s="51"/>
      <c r="R489" s="278">
        <f>IFERROR(AVERAGE(P489:P490),"")</f>
        <v>101.01010101010101</v>
      </c>
      <c r="S489" s="279">
        <f>AVERAGE(Q489:Q490)</f>
        <v>100</v>
      </c>
      <c r="T489" s="281"/>
      <c r="U489" s="303"/>
      <c r="V489" s="276"/>
      <c r="W489" s="268"/>
      <c r="X489" s="271"/>
    </row>
    <row r="490" spans="1:24" s="4" customFormat="1" ht="34.5" customHeight="1" thickBot="1" x14ac:dyDescent="0.3">
      <c r="A490" s="296"/>
      <c r="B490" s="44" t="str">
        <f t="shared" si="358"/>
        <v>ГБУЗ АО Областной врачебно-физкультурный диспансер</v>
      </c>
      <c r="C490" s="319"/>
      <c r="D490" s="19" t="str">
        <f t="shared" si="364"/>
        <v>Первичная медико-санитарная помощь</v>
      </c>
      <c r="E490" s="276"/>
      <c r="F490" s="44" t="str">
        <f t="shared" si="366"/>
        <v>амбулаторно</v>
      </c>
      <c r="G490" s="276"/>
      <c r="H490" s="44" t="str">
        <f t="shared" si="367"/>
        <v>Проведение углубленных медицинских обследований спортсменов субъекта Российской федерации</v>
      </c>
      <c r="I490" s="277"/>
      <c r="J490" s="44" t="str">
        <f t="shared" si="365"/>
        <v>Не предусмотрено</v>
      </c>
      <c r="K490" s="69" t="s">
        <v>307</v>
      </c>
      <c r="L490" s="70" t="s">
        <v>45</v>
      </c>
      <c r="M490" s="66" t="s">
        <v>42</v>
      </c>
      <c r="N490" s="96">
        <v>8076</v>
      </c>
      <c r="O490" s="164">
        <v>4038</v>
      </c>
      <c r="P490" s="53" t="str">
        <f t="shared" si="386"/>
        <v/>
      </c>
      <c r="Q490" s="115">
        <f t="shared" ref="Q490" si="387">IF(AND(N490&lt;&gt;0,M490="объем"),(O490/N490*100)/$Y$2*12,"")</f>
        <v>100</v>
      </c>
      <c r="R490" s="278"/>
      <c r="S490" s="279"/>
      <c r="T490" s="281"/>
      <c r="U490" s="303"/>
      <c r="V490" s="276"/>
      <c r="W490" s="268"/>
      <c r="X490" s="271"/>
    </row>
    <row r="491" spans="1:24" s="4" customFormat="1" ht="28.5" customHeight="1" thickBot="1" x14ac:dyDescent="0.3">
      <c r="A491" s="296"/>
      <c r="B491" s="44" t="str">
        <f t="shared" si="358"/>
        <v>ГБУЗ АО Областной врачебно-физкультурный диспансер</v>
      </c>
      <c r="C491" s="334" t="s">
        <v>124</v>
      </c>
      <c r="D491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1" s="275" t="s">
        <v>246</v>
      </c>
      <c r="F491" s="44" t="str">
        <f t="shared" si="366"/>
        <v>дневной стационар</v>
      </c>
      <c r="G491" s="275" t="s">
        <v>203</v>
      </c>
      <c r="H491" s="44" t="str">
        <f t="shared" si="367"/>
        <v>спортсмены спортивных сборных команд</v>
      </c>
      <c r="I491" s="275" t="s">
        <v>72</v>
      </c>
      <c r="J491" s="44" t="str">
        <f t="shared" si="365"/>
        <v>неврология</v>
      </c>
      <c r="K491" s="67" t="s">
        <v>128</v>
      </c>
      <c r="L491" s="68" t="s">
        <v>3</v>
      </c>
      <c r="M491" s="68" t="s">
        <v>5</v>
      </c>
      <c r="N491" s="98">
        <v>99</v>
      </c>
      <c r="O491" s="98">
        <v>99</v>
      </c>
      <c r="P491" s="143">
        <f t="shared" ref="P491:P496" si="388">IF(AND(N491&lt;&gt;0,M491="Кач."),O491/N491*100,"")</f>
        <v>100</v>
      </c>
      <c r="Q491" s="142"/>
      <c r="R491" s="278">
        <f>IFERROR(AVERAGE(P491:P492),"")</f>
        <v>100</v>
      </c>
      <c r="S491" s="279">
        <f>AVERAGE(Q491:Q492)</f>
        <v>100</v>
      </c>
      <c r="T491" s="280">
        <f>IFERROR((R491*0.7+S491*0.3)*2,S491*2)</f>
        <v>200</v>
      </c>
      <c r="U491" s="303" t="str">
        <f t="shared" ref="U491" si="389">IF(T491&lt;170,"ГЗ по услуге (работе) НЕ выполнено","")&amp;IF(AND(T491&gt;=170,T491&lt;=200),"ГЗ по услуге (работе) выполнено","")&amp;IF(T491&gt;200,"ГЗ по услуге (работе) ПЕРЕвыполнено","")</f>
        <v>ГЗ по услуге (работе) выполнено</v>
      </c>
      <c r="V491" s="276"/>
      <c r="W491" s="268"/>
      <c r="X491" s="271"/>
    </row>
    <row r="492" spans="1:24" s="4" customFormat="1" ht="33" customHeight="1" thickBot="1" x14ac:dyDescent="0.3">
      <c r="A492" s="296"/>
      <c r="B492" s="44" t="str">
        <f t="shared" si="358"/>
        <v>ГБУЗ АО Областной врачебно-физкультурный диспансер</v>
      </c>
      <c r="C492" s="335"/>
      <c r="D492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2" s="276"/>
      <c r="F492" s="44" t="str">
        <f t="shared" si="366"/>
        <v>дневной стационар</v>
      </c>
      <c r="G492" s="277"/>
      <c r="H492" s="44" t="str">
        <f t="shared" si="367"/>
        <v>спортсмены спортивных сборных команд</v>
      </c>
      <c r="I492" s="277"/>
      <c r="J492" s="44" t="str">
        <f t="shared" si="365"/>
        <v>неврология</v>
      </c>
      <c r="K492" s="69" t="s">
        <v>265</v>
      </c>
      <c r="L492" s="70" t="s">
        <v>118</v>
      </c>
      <c r="M492" s="66" t="s">
        <v>42</v>
      </c>
      <c r="N492" s="96">
        <v>80</v>
      </c>
      <c r="O492" s="95">
        <v>40</v>
      </c>
      <c r="P492" s="53" t="str">
        <f t="shared" si="388"/>
        <v/>
      </c>
      <c r="Q492" s="142">
        <f t="shared" ref="Q492:Q496" si="390">IF(AND(N492&lt;&gt;0,M492="объем"),(O492/N492*100)/$Y$2*12,"")</f>
        <v>100</v>
      </c>
      <c r="R492" s="278"/>
      <c r="S492" s="279"/>
      <c r="T492" s="281"/>
      <c r="U492" s="303"/>
      <c r="V492" s="276"/>
      <c r="W492" s="268"/>
      <c r="X492" s="271"/>
    </row>
    <row r="493" spans="1:24" s="4" customFormat="1" ht="34.5" customHeight="1" thickBot="1" x14ac:dyDescent="0.3">
      <c r="A493" s="296"/>
      <c r="B493" s="44" t="str">
        <f t="shared" si="358"/>
        <v>ГБУЗ АО Областной врачебно-физкультурный диспансер</v>
      </c>
      <c r="C493" s="335"/>
      <c r="D493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3" s="276"/>
      <c r="F493" s="44" t="str">
        <f t="shared" si="366"/>
        <v>дневной стационар</v>
      </c>
      <c r="G493" s="275" t="s">
        <v>203</v>
      </c>
      <c r="H493" s="44" t="str">
        <f t="shared" si="367"/>
        <v>спортсмены спортивных сборных команд</v>
      </c>
      <c r="I493" s="275" t="s">
        <v>51</v>
      </c>
      <c r="J493" s="44" t="str">
        <f t="shared" si="365"/>
        <v>терапия</v>
      </c>
      <c r="K493" s="67" t="s">
        <v>128</v>
      </c>
      <c r="L493" s="68" t="s">
        <v>3</v>
      </c>
      <c r="M493" s="68" t="s">
        <v>5</v>
      </c>
      <c r="N493" s="98">
        <v>99</v>
      </c>
      <c r="O493" s="98">
        <v>99</v>
      </c>
      <c r="P493" s="143">
        <f t="shared" si="388"/>
        <v>100</v>
      </c>
      <c r="Q493" s="142"/>
      <c r="R493" s="278">
        <f>IFERROR(AVERAGE(P493:P494),"")</f>
        <v>100</v>
      </c>
      <c r="S493" s="279">
        <f>AVERAGE(Q493:Q494)</f>
        <v>100</v>
      </c>
      <c r="T493" s="281">
        <f t="shared" ref="T493" si="391">IFERROR((R493*0.7+S493*0.3)*2,S493*2)</f>
        <v>200</v>
      </c>
      <c r="U493" s="303" t="str">
        <f t="shared" ref="U493" si="392">IF(T493&lt;170,"ГЗ по услуге (работе) НЕ выполнено","")&amp;IF(AND(T493&gt;=170,T493&lt;=200),"ГЗ по услуге (работе) выполнено","")&amp;IF(T493&gt;200,"ГЗ по услуге (работе) ПЕРЕвыполнено","")</f>
        <v>ГЗ по услуге (работе) выполнено</v>
      </c>
      <c r="V493" s="276"/>
      <c r="W493" s="268"/>
      <c r="X493" s="271"/>
    </row>
    <row r="494" spans="1:24" s="4" customFormat="1" ht="33.75" customHeight="1" thickBot="1" x14ac:dyDescent="0.3">
      <c r="A494" s="296"/>
      <c r="B494" s="44" t="str">
        <f t="shared" si="358"/>
        <v>ГБУЗ АО Областной врачебно-физкультурный диспансер</v>
      </c>
      <c r="C494" s="335"/>
      <c r="D494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4" s="276"/>
      <c r="F494" s="44" t="str">
        <f t="shared" si="366"/>
        <v>дневной стационар</v>
      </c>
      <c r="G494" s="277"/>
      <c r="H494" s="44" t="str">
        <f t="shared" si="367"/>
        <v>спортсмены спортивных сборных команд</v>
      </c>
      <c r="I494" s="277"/>
      <c r="J494" s="44" t="str">
        <f t="shared" si="365"/>
        <v>терапия</v>
      </c>
      <c r="K494" s="69" t="s">
        <v>265</v>
      </c>
      <c r="L494" s="70" t="s">
        <v>118</v>
      </c>
      <c r="M494" s="66" t="s">
        <v>42</v>
      </c>
      <c r="N494" s="96">
        <v>80</v>
      </c>
      <c r="O494" s="95">
        <v>40</v>
      </c>
      <c r="P494" s="53" t="str">
        <f t="shared" si="388"/>
        <v/>
      </c>
      <c r="Q494" s="142">
        <f t="shared" si="390"/>
        <v>100</v>
      </c>
      <c r="R494" s="278"/>
      <c r="S494" s="279"/>
      <c r="T494" s="281"/>
      <c r="U494" s="303"/>
      <c r="V494" s="276"/>
      <c r="W494" s="268"/>
      <c r="X494" s="271"/>
    </row>
    <row r="495" spans="1:24" s="4" customFormat="1" ht="30.75" customHeight="1" thickBot="1" x14ac:dyDescent="0.3">
      <c r="A495" s="296"/>
      <c r="B495" s="44" t="str">
        <f t="shared" si="358"/>
        <v>ГБУЗ АО Областной врачебно-физкультурный диспансер</v>
      </c>
      <c r="C495" s="335"/>
      <c r="D495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5" s="276"/>
      <c r="F495" s="44" t="str">
        <f t="shared" si="366"/>
        <v>дневной стационар</v>
      </c>
      <c r="G495" s="275" t="s">
        <v>203</v>
      </c>
      <c r="H495" s="44" t="str">
        <f t="shared" si="367"/>
        <v>спортсмены спортивных сборных команд</v>
      </c>
      <c r="I495" s="275" t="s">
        <v>266</v>
      </c>
      <c r="J495" s="44" t="str">
        <f t="shared" si="365"/>
        <v>травматология</v>
      </c>
      <c r="K495" s="67" t="s">
        <v>128</v>
      </c>
      <c r="L495" s="68" t="s">
        <v>3</v>
      </c>
      <c r="M495" s="68" t="s">
        <v>5</v>
      </c>
      <c r="N495" s="98">
        <v>99</v>
      </c>
      <c r="O495" s="98">
        <v>100</v>
      </c>
      <c r="P495" s="143">
        <f t="shared" si="388"/>
        <v>101.01010101010101</v>
      </c>
      <c r="Q495" s="142"/>
      <c r="R495" s="278">
        <f>IFERROR(AVERAGE(P495:P496),"")</f>
        <v>101.01010101010101</v>
      </c>
      <c r="S495" s="279">
        <f>AVERAGE(Q495:Q496)</f>
        <v>100</v>
      </c>
      <c r="T495" s="281">
        <f t="shared" ref="T495" si="393">IFERROR((R495*0.7+S495*0.3)*2,S495*2)</f>
        <v>201.4141414141414</v>
      </c>
      <c r="U495" s="303" t="str">
        <f t="shared" ref="U495" si="394">IF(T495&lt;170,"ГЗ по услуге (работе) НЕ выполнено","")&amp;IF(AND(T495&gt;=170,T495&lt;=200),"ГЗ по услуге (работе) выполнено","")&amp;IF(T495&gt;200,"ГЗ по услуге (работе) ПЕРЕвыполнено","")</f>
        <v>ГЗ по услуге (работе) ПЕРЕвыполнено</v>
      </c>
      <c r="V495" s="276"/>
      <c r="W495" s="268"/>
      <c r="X495" s="271"/>
    </row>
    <row r="496" spans="1:24" s="4" customFormat="1" ht="36.75" customHeight="1" thickBot="1" x14ac:dyDescent="0.3">
      <c r="A496" s="296"/>
      <c r="B496" s="44" t="str">
        <f t="shared" si="358"/>
        <v>ГБУЗ АО Областной врачебно-физкультурный диспансер</v>
      </c>
      <c r="C496" s="336"/>
      <c r="D496" s="19" t="str">
        <f t="shared" si="36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6" s="277"/>
      <c r="F496" s="44" t="str">
        <f t="shared" si="366"/>
        <v>дневной стационар</v>
      </c>
      <c r="G496" s="277"/>
      <c r="H496" s="44" t="str">
        <f t="shared" si="367"/>
        <v>спортсмены спортивных сборных команд</v>
      </c>
      <c r="I496" s="277"/>
      <c r="J496" s="44" t="str">
        <f t="shared" si="365"/>
        <v>травматология</v>
      </c>
      <c r="K496" s="69" t="s">
        <v>265</v>
      </c>
      <c r="L496" s="70" t="s">
        <v>118</v>
      </c>
      <c r="M496" s="66" t="s">
        <v>42</v>
      </c>
      <c r="N496" s="96">
        <v>80</v>
      </c>
      <c r="O496" s="95">
        <v>40</v>
      </c>
      <c r="P496" s="53" t="str">
        <f t="shared" si="388"/>
        <v/>
      </c>
      <c r="Q496" s="142">
        <f t="shared" si="390"/>
        <v>100</v>
      </c>
      <c r="R496" s="266"/>
      <c r="S496" s="260"/>
      <c r="T496" s="281"/>
      <c r="U496" s="264"/>
      <c r="V496" s="277"/>
      <c r="W496" s="268"/>
      <c r="X496" s="271"/>
    </row>
    <row r="497" spans="1:24" s="4" customFormat="1" ht="29.25" customHeight="1" thickBot="1" x14ac:dyDescent="0.3">
      <c r="A497" s="296"/>
      <c r="B497" s="44" t="str">
        <f t="shared" si="358"/>
        <v>ГБУЗ АО Областной врачебно-физкультурный диспансер</v>
      </c>
      <c r="C497" s="298" t="s">
        <v>251</v>
      </c>
      <c r="D497" s="19" t="str">
        <f t="shared" ref="D497:D514" si="395">IF(C497="",D496,C497)</f>
        <v xml:space="preserve">Обеспечение мероприятий, направленных на охрану здоровья граждан </v>
      </c>
      <c r="E497" s="263" t="s">
        <v>47</v>
      </c>
      <c r="F497" s="44" t="str">
        <f t="shared" si="366"/>
        <v>Не предусмотрено</v>
      </c>
      <c r="G497" s="263" t="s">
        <v>47</v>
      </c>
      <c r="H497" s="44" t="str">
        <f t="shared" si="367"/>
        <v>Не предусмотрено</v>
      </c>
      <c r="I497" s="263" t="s">
        <v>47</v>
      </c>
      <c r="J497" s="44" t="str">
        <f t="shared" si="365"/>
        <v>Не предусмотрено</v>
      </c>
      <c r="K497" s="68" t="s">
        <v>173</v>
      </c>
      <c r="L497" s="68" t="s">
        <v>3</v>
      </c>
      <c r="M497" s="68" t="s">
        <v>5</v>
      </c>
      <c r="N497" s="98">
        <v>99</v>
      </c>
      <c r="O497" s="98">
        <v>98</v>
      </c>
      <c r="P497" s="57">
        <f t="shared" si="344"/>
        <v>98.98989898989899</v>
      </c>
      <c r="Q497" s="57"/>
      <c r="R497" s="265">
        <f>IFERROR(AVERAGE(P497:P498),"")</f>
        <v>98.98989898989899</v>
      </c>
      <c r="S497" s="259">
        <f>AVERAGE(Q497:Q498)</f>
        <v>100</v>
      </c>
      <c r="T497" s="280">
        <f>IFERROR((R497*0.7+S497*0.3)*2,S497*2)</f>
        <v>198.58585858585857</v>
      </c>
      <c r="U497" s="262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выполнено</v>
      </c>
      <c r="V497" s="290"/>
      <c r="W497" s="268"/>
      <c r="X497" s="271"/>
    </row>
    <row r="498" spans="1:24" s="4" customFormat="1" ht="36.75" customHeight="1" thickBot="1" x14ac:dyDescent="0.3">
      <c r="A498" s="296"/>
      <c r="B498" s="44" t="str">
        <f t="shared" si="358"/>
        <v>ГБУЗ АО Областной врачебно-физкультурный диспансер</v>
      </c>
      <c r="C498" s="298"/>
      <c r="D498" s="19" t="str">
        <f t="shared" si="395"/>
        <v xml:space="preserve">Обеспечение мероприятий, направленных на охрану здоровья граждан </v>
      </c>
      <c r="E498" s="264"/>
      <c r="F498" s="44" t="str">
        <f t="shared" si="366"/>
        <v>Не предусмотрено</v>
      </c>
      <c r="G498" s="264"/>
      <c r="H498" s="44" t="str">
        <f t="shared" si="367"/>
        <v>Не предусмотрено</v>
      </c>
      <c r="I498" s="264"/>
      <c r="J498" s="44" t="str">
        <f t="shared" si="365"/>
        <v>Не предусмотрено</v>
      </c>
      <c r="K498" s="69" t="s">
        <v>172</v>
      </c>
      <c r="L498" s="81" t="s">
        <v>58</v>
      </c>
      <c r="M498" s="76" t="s">
        <v>42</v>
      </c>
      <c r="N498" s="162">
        <v>32180</v>
      </c>
      <c r="O498" s="164">
        <v>16090</v>
      </c>
      <c r="P498" s="58" t="str">
        <f t="shared" si="344"/>
        <v/>
      </c>
      <c r="Q498" s="59">
        <f t="shared" ref="Q498" si="396">IF(AND(N498&lt;&gt;0,M498="объем"),(O498/N498*100)/$Y$2*12,"")</f>
        <v>100</v>
      </c>
      <c r="R498" s="266"/>
      <c r="S498" s="260"/>
      <c r="T498" s="305"/>
      <c r="U498" s="262"/>
      <c r="V498" s="290"/>
      <c r="W498" s="268"/>
      <c r="X498" s="271"/>
    </row>
    <row r="499" spans="1:24" s="4" customFormat="1" ht="32.25" customHeight="1" thickBot="1" x14ac:dyDescent="0.3">
      <c r="A499" s="296"/>
      <c r="B499" s="44" t="str">
        <f t="shared" si="358"/>
        <v>ГБУЗ АО Областной врачебно-физкультурный диспансер</v>
      </c>
      <c r="C499" s="298" t="s">
        <v>226</v>
      </c>
      <c r="D499" s="19" t="str">
        <f t="shared" si="39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9" s="262" t="s">
        <v>277</v>
      </c>
      <c r="F499" s="44" t="str">
        <f t="shared" si="366"/>
        <v>заключение договоров</v>
      </c>
      <c r="G499" s="262" t="s">
        <v>279</v>
      </c>
      <c r="H499" s="44" t="str">
        <f t="shared" si="3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9" s="262" t="s">
        <v>278</v>
      </c>
      <c r="J499" s="44" t="str">
        <f t="shared" ref="J499:J514" si="397">IF(I499="",J498,I499)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9" s="71" t="s">
        <v>227</v>
      </c>
      <c r="L499" s="70" t="s">
        <v>3</v>
      </c>
      <c r="M499" s="68" t="s">
        <v>5</v>
      </c>
      <c r="N499" s="98">
        <v>100</v>
      </c>
      <c r="O499" s="98">
        <v>100</v>
      </c>
      <c r="P499" s="57">
        <f t="shared" ref="P499:P500" si="398">IF(AND(N499&lt;&gt;0,M499="Кач."),O499/N499*100,"")</f>
        <v>100</v>
      </c>
      <c r="Q499" s="57"/>
      <c r="R499" s="265">
        <f>IFERROR(AVERAGE(P499:P500),"")</f>
        <v>100</v>
      </c>
      <c r="S499" s="259">
        <f>AVERAGE(Q499:Q500)</f>
        <v>100</v>
      </c>
      <c r="T499" s="280">
        <f>IFERROR((R499*0.7+S499*0.3)*2,S499*2)</f>
        <v>200</v>
      </c>
      <c r="U499" s="262" t="str">
        <f>IF(T499&lt;170,"ГЗ по услуге (работе) НЕ выполнено","")&amp;IF(AND(T499&gt;=170,T499&lt;=200),"ГЗ по услуге (работе) выполнено","")&amp;IF(T499&gt;200,"ГЗ по услуге (работе) ПЕРЕвыполнено","")</f>
        <v>ГЗ по услуге (работе) выполнено</v>
      </c>
      <c r="V499" s="275"/>
      <c r="W499" s="268"/>
      <c r="X499" s="271"/>
    </row>
    <row r="500" spans="1:24" s="4" customFormat="1" ht="36" customHeight="1" thickBot="1" x14ac:dyDescent="0.3">
      <c r="A500" s="297"/>
      <c r="B500" s="44" t="str">
        <f t="shared" si="358"/>
        <v>ГБУЗ АО Областной врачебно-физкультурный диспансер</v>
      </c>
      <c r="C500" s="298"/>
      <c r="D500" s="19" t="str">
        <f t="shared" si="39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0" s="262"/>
      <c r="F500" s="44" t="str">
        <f t="shared" si="366"/>
        <v>заключение договоров</v>
      </c>
      <c r="G500" s="262"/>
      <c r="H500" s="44" t="str">
        <f t="shared" si="3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00" s="262"/>
      <c r="J500" s="44" t="str">
        <f t="shared" si="39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00" s="72" t="s">
        <v>234</v>
      </c>
      <c r="L500" s="70" t="s">
        <v>228</v>
      </c>
      <c r="M500" s="76" t="s">
        <v>42</v>
      </c>
      <c r="N500" s="96">
        <v>0.93</v>
      </c>
      <c r="O500" s="96">
        <v>0.93</v>
      </c>
      <c r="P500" s="58" t="str">
        <f t="shared" si="398"/>
        <v/>
      </c>
      <c r="Q500" s="55">
        <f>IF(AND(N500&lt;&gt;0,M500="объем"),(O500/N500*100),"")</f>
        <v>100</v>
      </c>
      <c r="R500" s="266"/>
      <c r="S500" s="260"/>
      <c r="T500" s="305"/>
      <c r="U500" s="262"/>
      <c r="V500" s="277"/>
      <c r="W500" s="269"/>
      <c r="X500" s="272"/>
    </row>
    <row r="501" spans="1:24" s="4" customFormat="1" ht="37.5" customHeight="1" thickBot="1" x14ac:dyDescent="0.3">
      <c r="A501" s="313" t="s">
        <v>34</v>
      </c>
      <c r="B501" s="44" t="str">
        <f t="shared" ref="B501:B556" si="399">IF(A501="",B500,A501)</f>
        <v xml:space="preserve">ГБУЗ АО Областной центр по профилактике и борьбе со СПИД </v>
      </c>
      <c r="C501" s="317" t="s">
        <v>119</v>
      </c>
      <c r="D501" s="19" t="str">
        <f t="shared" si="395"/>
        <v>ПМСП, не включенная в базовую программу ОМС</v>
      </c>
      <c r="E501" s="290" t="s">
        <v>137</v>
      </c>
      <c r="F501" s="44" t="str">
        <f t="shared" si="366"/>
        <v>амбулаторно</v>
      </c>
      <c r="G501" s="290" t="s">
        <v>164</v>
      </c>
      <c r="H501" s="44" t="str">
        <f t="shared" si="367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1" s="290" t="s">
        <v>162</v>
      </c>
      <c r="J501" s="44" t="str">
        <f t="shared" si="397"/>
        <v>по профилю дерматовенерология (в части венерологии)</v>
      </c>
      <c r="K501" s="67" t="s">
        <v>128</v>
      </c>
      <c r="L501" s="68" t="s">
        <v>3</v>
      </c>
      <c r="M501" s="68" t="s">
        <v>5</v>
      </c>
      <c r="N501" s="98">
        <v>99</v>
      </c>
      <c r="O501" s="98">
        <v>99</v>
      </c>
      <c r="P501" s="51">
        <f t="shared" si="344"/>
        <v>100</v>
      </c>
      <c r="Q501" s="51"/>
      <c r="R501" s="282">
        <f>IFERROR(AVERAGE(P501:P503),"")</f>
        <v>100</v>
      </c>
      <c r="S501" s="261">
        <f>AVERAGE(Q501:Q503)</f>
        <v>101.50602409638554</v>
      </c>
      <c r="T501" s="294">
        <f>IFERROR((R501*0.7+S501*0.3)*2,S501*2)</f>
        <v>200.90361445783134</v>
      </c>
      <c r="U501" s="262" t="str">
        <f>IF(T501&lt;170,"ГЗ по услуге (работе) НЕ выполнено","")&amp;IF(AND(T501&gt;=170,T501&lt;=200),"ГЗ по услуге (работе) выполнено","")&amp;IF(T501&gt;200,"ГЗ по услуге (работе) ПЕРЕвыполнено","")</f>
        <v>ГЗ по услуге (работе) ПЕРЕвыполнено</v>
      </c>
      <c r="V501" s="290"/>
      <c r="W501" s="345">
        <f>AVERAGE(T501:T536)</f>
        <v>209.66584731874548</v>
      </c>
      <c r="X501" s="352" t="str">
        <f>IF(W501&lt;170,"ГЗ по учреждению не выполнено","")&amp;IF(AND(W501&gt;=170,W501&lt;=200),"ГЗ по учреждению выполнено","")&amp;IF(W501&gt;200,"ГЗ по учреждению перевыполнено","")</f>
        <v>ГЗ по учреждению перевыполнено</v>
      </c>
    </row>
    <row r="502" spans="1:24" s="4" customFormat="1" ht="34.5" customHeight="1" thickBot="1" x14ac:dyDescent="0.3">
      <c r="A502" s="314"/>
      <c r="B502" s="44" t="str">
        <f t="shared" si="399"/>
        <v xml:space="preserve">ГБУЗ АО Областной центр по профилактике и борьбе со СПИД </v>
      </c>
      <c r="C502" s="319"/>
      <c r="D502" s="19" t="str">
        <f t="shared" si="395"/>
        <v>ПМСП, не включенная в базовую программу ОМС</v>
      </c>
      <c r="E502" s="290"/>
      <c r="F502" s="44" t="str">
        <f t="shared" si="366"/>
        <v>амбулаторно</v>
      </c>
      <c r="G502" s="290"/>
      <c r="H502" s="44" t="str">
        <f t="shared" si="367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2" s="290"/>
      <c r="J502" s="44" t="str">
        <f t="shared" si="397"/>
        <v>по профилю дерматовенерология (в части венерологии)</v>
      </c>
      <c r="K502" s="69" t="s">
        <v>40</v>
      </c>
      <c r="L502" s="70" t="s">
        <v>118</v>
      </c>
      <c r="M502" s="66" t="s">
        <v>42</v>
      </c>
      <c r="N502" s="96">
        <v>664</v>
      </c>
      <c r="O502" s="95">
        <v>342</v>
      </c>
      <c r="P502" s="53" t="str">
        <f t="shared" si="344"/>
        <v/>
      </c>
      <c r="Q502" s="216">
        <f t="shared" ref="Q502" si="400">IF(AND(N502&lt;&gt;0,M502="объем"),(O502/N502*100)/$Y$2*12,"")</f>
        <v>103.01204819277108</v>
      </c>
      <c r="R502" s="282"/>
      <c r="S502" s="261"/>
      <c r="T502" s="294"/>
      <c r="U502" s="262"/>
      <c r="V502" s="290"/>
      <c r="W502" s="345"/>
      <c r="X502" s="352"/>
    </row>
    <row r="503" spans="1:24" s="4" customFormat="1" ht="36" customHeight="1" thickBot="1" x14ac:dyDescent="0.3">
      <c r="A503" s="314"/>
      <c r="B503" s="44" t="str">
        <f t="shared" si="399"/>
        <v xml:space="preserve">ГБУЗ АО Областной центр по профилактике и борьбе со СПИД </v>
      </c>
      <c r="C503" s="319"/>
      <c r="D503" s="19" t="str">
        <f t="shared" si="395"/>
        <v>ПМСП, не включенная в базовую программу ОМС</v>
      </c>
      <c r="E503" s="290"/>
      <c r="F503" s="44" t="str">
        <f t="shared" si="366"/>
        <v>амбулаторно</v>
      </c>
      <c r="G503" s="290"/>
      <c r="H503" s="44" t="str">
        <f t="shared" si="367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3" s="290"/>
      <c r="J503" s="44" t="str">
        <f t="shared" si="397"/>
        <v>по профилю дерматовенерология (в части венерологии)</v>
      </c>
      <c r="K503" s="64" t="s">
        <v>133</v>
      </c>
      <c r="L503" s="65" t="s">
        <v>118</v>
      </c>
      <c r="M503" s="66" t="s">
        <v>42</v>
      </c>
      <c r="N503" s="96">
        <v>20</v>
      </c>
      <c r="O503" s="96">
        <v>10</v>
      </c>
      <c r="P503" s="53"/>
      <c r="Q503" s="52">
        <f t="shared" ref="Q503:Q506" si="401">IF(AND(N503&lt;&gt;0,M503="объем"),(O503/N503*100)/$Y$2*12,"")</f>
        <v>100</v>
      </c>
      <c r="R503" s="282"/>
      <c r="S503" s="261"/>
      <c r="T503" s="294"/>
      <c r="U503" s="262"/>
      <c r="V503" s="290"/>
      <c r="W503" s="345"/>
      <c r="X503" s="352"/>
    </row>
    <row r="504" spans="1:24" s="4" customFormat="1" ht="34.5" customHeight="1" thickBot="1" x14ac:dyDescent="0.3">
      <c r="A504" s="314"/>
      <c r="B504" s="44" t="str">
        <f t="shared" si="399"/>
        <v xml:space="preserve">ГБУЗ АО Областной центр по профилактике и борьбе со СПИД </v>
      </c>
      <c r="C504" s="319"/>
      <c r="D504" s="19" t="str">
        <f t="shared" si="395"/>
        <v>ПМСП, не включенная в базовую программу ОМС</v>
      </c>
      <c r="E504" s="290" t="s">
        <v>137</v>
      </c>
      <c r="F504" s="44" t="str">
        <f t="shared" si="366"/>
        <v>амбулаторно</v>
      </c>
      <c r="G504" s="290" t="s">
        <v>140</v>
      </c>
      <c r="H504" s="44" t="str">
        <f t="shared" si="36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4" s="290" t="s">
        <v>139</v>
      </c>
      <c r="J504" s="44" t="str">
        <f t="shared" si="397"/>
        <v>по профилю Фтизиатрия</v>
      </c>
      <c r="K504" s="67" t="s">
        <v>128</v>
      </c>
      <c r="L504" s="67" t="s">
        <v>3</v>
      </c>
      <c r="M504" s="67" t="s">
        <v>5</v>
      </c>
      <c r="N504" s="98">
        <v>99</v>
      </c>
      <c r="O504" s="98">
        <v>99</v>
      </c>
      <c r="P504" s="51">
        <f t="shared" si="344"/>
        <v>100</v>
      </c>
      <c r="Q504" s="51"/>
      <c r="R504" s="282">
        <f>IFERROR(AVERAGE(P504:P506),"")</f>
        <v>100</v>
      </c>
      <c r="S504" s="261">
        <f>AVERAGE(Q504:Q506)</f>
        <v>102.38325593395251</v>
      </c>
      <c r="T504" s="294">
        <f>IFERROR((R504*0.7+S504*0.3)*2,S504*2)</f>
        <v>201.4299535603715</v>
      </c>
      <c r="U504" s="262" t="str">
        <f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ПЕРЕвыполнено</v>
      </c>
      <c r="V504" s="290"/>
      <c r="W504" s="345"/>
      <c r="X504" s="352"/>
    </row>
    <row r="505" spans="1:24" s="4" customFormat="1" ht="31.5" customHeight="1" thickBot="1" x14ac:dyDescent="0.3">
      <c r="A505" s="314"/>
      <c r="B505" s="44" t="str">
        <f t="shared" si="399"/>
        <v xml:space="preserve">ГБУЗ АО Областной центр по профилактике и борьбе со СПИД </v>
      </c>
      <c r="C505" s="319"/>
      <c r="D505" s="19" t="str">
        <f t="shared" si="395"/>
        <v>ПМСП, не включенная в базовую программу ОМС</v>
      </c>
      <c r="E505" s="290"/>
      <c r="F505" s="44" t="str">
        <f t="shared" ref="F505:F578" si="402">IF(E505="",F504,E505)</f>
        <v>амбулаторно</v>
      </c>
      <c r="G505" s="290"/>
      <c r="H505" s="44" t="str">
        <f t="shared" ref="H505:H578" si="403">IF(G505="",H504,G505)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5" s="290"/>
      <c r="J505" s="44" t="str">
        <f t="shared" si="397"/>
        <v>по профилю Фтизиатрия</v>
      </c>
      <c r="K505" s="64" t="s">
        <v>40</v>
      </c>
      <c r="L505" s="65" t="s">
        <v>118</v>
      </c>
      <c r="M505" s="66" t="s">
        <v>42</v>
      </c>
      <c r="N505" s="101">
        <v>2176</v>
      </c>
      <c r="O505" s="97">
        <v>1116</v>
      </c>
      <c r="P505" s="53"/>
      <c r="Q505" s="52">
        <f t="shared" si="401"/>
        <v>102.5735294117647</v>
      </c>
      <c r="R505" s="282"/>
      <c r="S505" s="261"/>
      <c r="T505" s="294"/>
      <c r="U505" s="262"/>
      <c r="V505" s="290"/>
      <c r="W505" s="345"/>
      <c r="X505" s="352"/>
    </row>
    <row r="506" spans="1:24" s="4" customFormat="1" ht="34.5" customHeight="1" thickBot="1" x14ac:dyDescent="0.3">
      <c r="A506" s="314"/>
      <c r="B506" s="44" t="str">
        <f t="shared" si="399"/>
        <v xml:space="preserve">ГБУЗ АО Областной центр по профилактике и борьбе со СПИД </v>
      </c>
      <c r="C506" s="319"/>
      <c r="D506" s="19" t="str">
        <f t="shared" si="395"/>
        <v>ПМСП, не включенная в базовую программу ОМС</v>
      </c>
      <c r="E506" s="290"/>
      <c r="F506" s="44" t="str">
        <f t="shared" si="402"/>
        <v>амбулаторно</v>
      </c>
      <c r="G506" s="290"/>
      <c r="H506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6" s="290"/>
      <c r="J506" s="44" t="str">
        <f t="shared" si="397"/>
        <v>по профилю Фтизиатрия</v>
      </c>
      <c r="K506" s="64" t="s">
        <v>133</v>
      </c>
      <c r="L506" s="65" t="s">
        <v>118</v>
      </c>
      <c r="M506" s="66" t="s">
        <v>42</v>
      </c>
      <c r="N506" s="96">
        <v>456</v>
      </c>
      <c r="O506" s="96">
        <v>233</v>
      </c>
      <c r="P506" s="53"/>
      <c r="Q506" s="52">
        <f t="shared" si="401"/>
        <v>102.19298245614033</v>
      </c>
      <c r="R506" s="282"/>
      <c r="S506" s="261"/>
      <c r="T506" s="294"/>
      <c r="U506" s="262"/>
      <c r="V506" s="290"/>
      <c r="W506" s="345"/>
      <c r="X506" s="352"/>
    </row>
    <row r="507" spans="1:24" s="4" customFormat="1" ht="34.5" customHeight="1" thickBot="1" x14ac:dyDescent="0.3">
      <c r="A507" s="314"/>
      <c r="B507" s="44" t="str">
        <f t="shared" si="399"/>
        <v xml:space="preserve">ГБУЗ АО Областной центр по профилактике и борьбе со СПИД </v>
      </c>
      <c r="C507" s="319"/>
      <c r="D507" s="19" t="str">
        <f t="shared" si="395"/>
        <v>ПМСП, не включенная в базовую программу ОМС</v>
      </c>
      <c r="E507" s="290" t="s">
        <v>137</v>
      </c>
      <c r="F507" s="44" t="str">
        <f t="shared" si="402"/>
        <v>амбулаторно</v>
      </c>
      <c r="G507" s="290" t="s">
        <v>161</v>
      </c>
      <c r="H507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7" s="290" t="s">
        <v>267</v>
      </c>
      <c r="J507" s="44" t="str">
        <f t="shared" si="397"/>
        <v>по профилю психиатрия-наркология</v>
      </c>
      <c r="K507" s="67" t="s">
        <v>128</v>
      </c>
      <c r="L507" s="67" t="s">
        <v>3</v>
      </c>
      <c r="M507" s="67" t="s">
        <v>5</v>
      </c>
      <c r="N507" s="98">
        <v>99</v>
      </c>
      <c r="O507" s="98">
        <v>99</v>
      </c>
      <c r="P507" s="51">
        <f t="shared" ref="P507" si="404">IF(AND(N507&lt;&gt;0,M507="Кач."),O507/N507*100,"")</f>
        <v>100</v>
      </c>
      <c r="Q507" s="51"/>
      <c r="R507" s="282">
        <f>IFERROR(AVERAGE(P507:P509),"")</f>
        <v>100</v>
      </c>
      <c r="S507" s="261">
        <f>AVERAGE(Q507:Q509)</f>
        <v>104.73618870266915</v>
      </c>
      <c r="T507" s="294">
        <f>IFERROR((R507*0.7+S507*0.3)*2,S507*2)</f>
        <v>202.84171322160148</v>
      </c>
      <c r="U507" s="262" t="str">
        <f>IF(T507&lt;170,"ГЗ по услуге (работе) НЕ выполнено","")&amp;IF(AND(T507&gt;=170,T507&lt;=200),"ГЗ по услуге (работе) выполнено","")&amp;IF(T507&gt;200,"ГЗ по услуге (работе) ПЕРЕвыполнено","")</f>
        <v>ГЗ по услуге (работе) ПЕРЕвыполнено</v>
      </c>
      <c r="V507" s="290"/>
      <c r="W507" s="345"/>
      <c r="X507" s="352"/>
    </row>
    <row r="508" spans="1:24" s="4" customFormat="1" ht="30.75" customHeight="1" thickBot="1" x14ac:dyDescent="0.3">
      <c r="A508" s="314"/>
      <c r="B508" s="44" t="str">
        <f t="shared" si="399"/>
        <v xml:space="preserve">ГБУЗ АО Областной центр по профилактике и борьбе со СПИД </v>
      </c>
      <c r="C508" s="319"/>
      <c r="D508" s="19" t="str">
        <f t="shared" si="395"/>
        <v>ПМСП, не включенная в базовую программу ОМС</v>
      </c>
      <c r="E508" s="290"/>
      <c r="F508" s="44" t="str">
        <f t="shared" si="402"/>
        <v>амбулаторно</v>
      </c>
      <c r="G508" s="290"/>
      <c r="H508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8" s="290"/>
      <c r="J508" s="44" t="str">
        <f t="shared" si="397"/>
        <v>по профилю психиатрия-наркология</v>
      </c>
      <c r="K508" s="64" t="s">
        <v>40</v>
      </c>
      <c r="L508" s="65" t="s">
        <v>118</v>
      </c>
      <c r="M508" s="66" t="s">
        <v>42</v>
      </c>
      <c r="N508" s="101">
        <v>2864</v>
      </c>
      <c r="O508" s="101">
        <v>1504</v>
      </c>
      <c r="P508" s="53"/>
      <c r="Q508" s="52">
        <f>IF(AND(N508&lt;&gt;0,M508="объем"),(O508/N508*100)/$Y$2*12,"")</f>
        <v>105.02793296089385</v>
      </c>
      <c r="R508" s="282"/>
      <c r="S508" s="261"/>
      <c r="T508" s="294"/>
      <c r="U508" s="262"/>
      <c r="V508" s="290"/>
      <c r="W508" s="345"/>
      <c r="X508" s="352"/>
    </row>
    <row r="509" spans="1:24" s="4" customFormat="1" ht="33.75" customHeight="1" thickBot="1" x14ac:dyDescent="0.3">
      <c r="A509" s="314"/>
      <c r="B509" s="44" t="str">
        <f t="shared" si="399"/>
        <v xml:space="preserve">ГБУЗ АО Областной центр по профилактике и борьбе со СПИД </v>
      </c>
      <c r="C509" s="319"/>
      <c r="D509" s="19" t="str">
        <f t="shared" si="395"/>
        <v>ПМСП, не включенная в базовую программу ОМС</v>
      </c>
      <c r="E509" s="290"/>
      <c r="F509" s="44" t="str">
        <f t="shared" si="402"/>
        <v>амбулаторно</v>
      </c>
      <c r="G509" s="290"/>
      <c r="H509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9" s="290"/>
      <c r="J509" s="44" t="str">
        <f t="shared" si="397"/>
        <v>по профилю психиатрия-наркология</v>
      </c>
      <c r="K509" s="64" t="s">
        <v>133</v>
      </c>
      <c r="L509" s="65" t="s">
        <v>118</v>
      </c>
      <c r="M509" s="66" t="s">
        <v>42</v>
      </c>
      <c r="N509" s="96">
        <v>180</v>
      </c>
      <c r="O509" s="101">
        <v>94</v>
      </c>
      <c r="P509" s="53"/>
      <c r="Q509" s="52">
        <f>IF(AND(N509&lt;&gt;0,M509="объем"),(O509/N509*100)/$Y$2*12,"")</f>
        <v>104.44444444444446</v>
      </c>
      <c r="R509" s="282"/>
      <c r="S509" s="261"/>
      <c r="T509" s="294"/>
      <c r="U509" s="262"/>
      <c r="V509" s="290"/>
      <c r="W509" s="345"/>
      <c r="X509" s="352"/>
    </row>
    <row r="510" spans="1:24" s="4" customFormat="1" ht="31.5" customHeight="1" thickBot="1" x14ac:dyDescent="0.3">
      <c r="A510" s="314"/>
      <c r="B510" s="44" t="str">
        <f t="shared" si="399"/>
        <v xml:space="preserve">ГБУЗ АО Областной центр по профилактике и борьбе со СПИД </v>
      </c>
      <c r="C510" s="319"/>
      <c r="D510" s="19" t="str">
        <f t="shared" si="395"/>
        <v>ПМСП, не включенная в базовую программу ОМС</v>
      </c>
      <c r="E510" s="290" t="s">
        <v>137</v>
      </c>
      <c r="F510" s="44" t="str">
        <f t="shared" si="402"/>
        <v>амбулаторно</v>
      </c>
      <c r="G510" s="290" t="s">
        <v>165</v>
      </c>
      <c r="H510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0" s="290" t="s">
        <v>166</v>
      </c>
      <c r="J510" s="44" t="str">
        <f t="shared" si="397"/>
        <v xml:space="preserve"> по профилю ВИЧ-инфекции</v>
      </c>
      <c r="K510" s="67" t="s">
        <v>128</v>
      </c>
      <c r="L510" s="67" t="s">
        <v>3</v>
      </c>
      <c r="M510" s="67" t="s">
        <v>5</v>
      </c>
      <c r="N510" s="98">
        <v>99</v>
      </c>
      <c r="O510" s="98">
        <v>99</v>
      </c>
      <c r="P510" s="51">
        <f t="shared" ref="P510" si="405">IF(AND(N510&lt;&gt;0,M510="Кач."),O510/N510*100,"")</f>
        <v>100</v>
      </c>
      <c r="Q510" s="51"/>
      <c r="R510" s="282">
        <f>IFERROR(AVERAGE(P510:P512),"")</f>
        <v>100</v>
      </c>
      <c r="S510" s="261">
        <f>AVERAGE(Q510:Q512)</f>
        <v>104.71200126483642</v>
      </c>
      <c r="T510" s="294">
        <f>IFERROR((R510*0.7+S510*0.3)*2,S510*2)</f>
        <v>202.82720075890185</v>
      </c>
      <c r="U510" s="262" t="str">
        <f>IF(T510&lt;170,"ГЗ по услуге (работе) НЕ выполнено","")&amp;IF(AND(T510&gt;=170,T510&lt;=200),"ГЗ по услуге (работе) выполнено","")&amp;IF(T510&gt;200,"ГЗ по услуге (работе) ПЕРЕвыполнено","")</f>
        <v>ГЗ по услуге (работе) ПЕРЕвыполнено</v>
      </c>
      <c r="V510" s="290"/>
      <c r="W510" s="345"/>
      <c r="X510" s="352"/>
    </row>
    <row r="511" spans="1:24" s="4" customFormat="1" ht="31.5" customHeight="1" thickBot="1" x14ac:dyDescent="0.3">
      <c r="A511" s="314"/>
      <c r="B511" s="44" t="str">
        <f t="shared" si="399"/>
        <v xml:space="preserve">ГБУЗ АО Областной центр по профилактике и борьбе со СПИД </v>
      </c>
      <c r="C511" s="319"/>
      <c r="D511" s="19" t="str">
        <f t="shared" si="395"/>
        <v>ПМСП, не включенная в базовую программу ОМС</v>
      </c>
      <c r="E511" s="290"/>
      <c r="F511" s="44" t="str">
        <f t="shared" si="402"/>
        <v>амбулаторно</v>
      </c>
      <c r="G511" s="290"/>
      <c r="H511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1" s="290"/>
      <c r="J511" s="44" t="str">
        <f t="shared" si="397"/>
        <v xml:space="preserve"> по профилю ВИЧ-инфекции</v>
      </c>
      <c r="K511" s="64" t="s">
        <v>40</v>
      </c>
      <c r="L511" s="65" t="s">
        <v>118</v>
      </c>
      <c r="M511" s="66" t="s">
        <v>42</v>
      </c>
      <c r="N511" s="162">
        <v>4852</v>
      </c>
      <c r="O511" s="101">
        <v>2531</v>
      </c>
      <c r="P511" s="53"/>
      <c r="Q511" s="52">
        <f>IF(AND(N511&lt;&gt;0,M511="объем"),(O511/N511*100)/$Y$2*12,"")</f>
        <v>104.32811211871393</v>
      </c>
      <c r="R511" s="282"/>
      <c r="S511" s="261"/>
      <c r="T511" s="294"/>
      <c r="U511" s="262"/>
      <c r="V511" s="290"/>
      <c r="W511" s="345"/>
      <c r="X511" s="352"/>
    </row>
    <row r="512" spans="1:24" s="4" customFormat="1" ht="33" customHeight="1" thickBot="1" x14ac:dyDescent="0.3">
      <c r="A512" s="314"/>
      <c r="B512" s="44" t="str">
        <f t="shared" si="399"/>
        <v xml:space="preserve">ГБУЗ АО Областной центр по профилактике и борьбе со СПИД </v>
      </c>
      <c r="C512" s="319"/>
      <c r="D512" s="19" t="str">
        <f t="shared" si="395"/>
        <v>ПМСП, не включенная в базовую программу ОМС</v>
      </c>
      <c r="E512" s="290"/>
      <c r="F512" s="44" t="str">
        <f t="shared" si="402"/>
        <v>амбулаторно</v>
      </c>
      <c r="G512" s="290"/>
      <c r="H512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2" s="290"/>
      <c r="J512" s="44" t="str">
        <f t="shared" si="397"/>
        <v xml:space="preserve"> по профилю ВИЧ-инфекции</v>
      </c>
      <c r="K512" s="64" t="s">
        <v>133</v>
      </c>
      <c r="L512" s="65" t="s">
        <v>118</v>
      </c>
      <c r="M512" s="66" t="s">
        <v>42</v>
      </c>
      <c r="N512" s="101">
        <v>1825</v>
      </c>
      <c r="O512" s="101">
        <v>959</v>
      </c>
      <c r="P512" s="53"/>
      <c r="Q512" s="52">
        <f>IF(AND(N512&lt;&gt;0,M512="объем"),(O512/N512*100)/$Y$2*12,"")</f>
        <v>105.0958904109589</v>
      </c>
      <c r="R512" s="282"/>
      <c r="S512" s="261"/>
      <c r="T512" s="294"/>
      <c r="U512" s="262"/>
      <c r="V512" s="290"/>
      <c r="W512" s="345"/>
      <c r="X512" s="352"/>
    </row>
    <row r="513" spans="1:24" s="4" customFormat="1" ht="31.5" customHeight="1" thickBot="1" x14ac:dyDescent="0.3">
      <c r="A513" s="314"/>
      <c r="B513" s="44" t="str">
        <f t="shared" si="399"/>
        <v xml:space="preserve">ГБУЗ АО Областной центр по профилактике и борьбе со СПИД </v>
      </c>
      <c r="C513" s="319"/>
      <c r="D513" s="19" t="str">
        <f t="shared" si="395"/>
        <v>ПМСП, не включенная в базовую программу ОМС</v>
      </c>
      <c r="E513" s="275" t="s">
        <v>137</v>
      </c>
      <c r="F513" s="44" t="str">
        <f t="shared" si="402"/>
        <v>амбулаторно</v>
      </c>
      <c r="G513" s="275" t="s">
        <v>39</v>
      </c>
      <c r="H513" s="44" t="str">
        <f t="shared" si="403"/>
        <v>Первичная медико-санитарная помощь, в части диагностики и лечения</v>
      </c>
      <c r="I513" s="275" t="s">
        <v>65</v>
      </c>
      <c r="J513" s="44" t="str">
        <f t="shared" si="397"/>
        <v>психотерапия</v>
      </c>
      <c r="K513" s="67" t="s">
        <v>128</v>
      </c>
      <c r="L513" s="67" t="s">
        <v>3</v>
      </c>
      <c r="M513" s="67" t="s">
        <v>5</v>
      </c>
      <c r="N513" s="98">
        <v>99</v>
      </c>
      <c r="O513" s="98">
        <v>99</v>
      </c>
      <c r="P513" s="51">
        <f t="shared" ref="P513" si="406">IF(AND(N513&lt;&gt;0,M513="Кач."),O513/N513*100,"")</f>
        <v>100</v>
      </c>
      <c r="Q513" s="51" t="str">
        <f>IF(AND(N513&lt;&gt;0,M513="объем"),(O513/N513*100)/$Y$2*12,"")</f>
        <v/>
      </c>
      <c r="R513" s="265">
        <f>IFERROR(AVERAGE(P513:P515),"")</f>
        <v>100</v>
      </c>
      <c r="S513" s="259">
        <f>AVERAGE(Q513:Q515)</f>
        <v>104.4</v>
      </c>
      <c r="T513" s="280">
        <f>IFERROR((R513*0.7+S513*0.3)*2,S513*2)</f>
        <v>202.64</v>
      </c>
      <c r="U513" s="263" t="str">
        <f>IF(T513&lt;170,"ГЗ по услуге (работе) НЕ выполнено","")&amp;IF(AND(T513&gt;=170,T513&lt;=200),"ГЗ по услуге (работе) выполнено","")&amp;IF(T513&gt;200,"ГЗ по услуге (работе) ПЕРЕвыполнено","")</f>
        <v>ГЗ по услуге (работе) ПЕРЕвыполнено</v>
      </c>
      <c r="V513" s="275"/>
      <c r="W513" s="345"/>
      <c r="X513" s="352"/>
    </row>
    <row r="514" spans="1:24" s="4" customFormat="1" ht="36.75" customHeight="1" thickBot="1" x14ac:dyDescent="0.3">
      <c r="A514" s="314"/>
      <c r="B514" s="44" t="str">
        <f t="shared" si="399"/>
        <v xml:space="preserve">ГБУЗ АО Областной центр по профилактике и борьбе со СПИД </v>
      </c>
      <c r="C514" s="319"/>
      <c r="D514" s="19" t="str">
        <f t="shared" si="395"/>
        <v>ПМСП, не включенная в базовую программу ОМС</v>
      </c>
      <c r="E514" s="276"/>
      <c r="F514" s="44" t="str">
        <f t="shared" si="402"/>
        <v>амбулаторно</v>
      </c>
      <c r="G514" s="276"/>
      <c r="H514" s="44" t="str">
        <f t="shared" si="403"/>
        <v>Первичная медико-санитарная помощь, в части диагностики и лечения</v>
      </c>
      <c r="I514" s="276"/>
      <c r="J514" s="44" t="str">
        <f t="shared" si="397"/>
        <v>психотерапия</v>
      </c>
      <c r="K514" s="64" t="s">
        <v>40</v>
      </c>
      <c r="L514" s="65" t="s">
        <v>118</v>
      </c>
      <c r="M514" s="66" t="s">
        <v>42</v>
      </c>
      <c r="N514" s="101">
        <v>1000</v>
      </c>
      <c r="O514" s="101">
        <v>522</v>
      </c>
      <c r="P514" s="53"/>
      <c r="Q514" s="52">
        <f t="shared" ref="Q514:Q522" si="407">IF(AND(N514&lt;&gt;0,M514="объем"),(O514/N514*100)/$Y$2*12,"")</f>
        <v>104.4</v>
      </c>
      <c r="R514" s="278"/>
      <c r="S514" s="279"/>
      <c r="T514" s="281"/>
      <c r="U514" s="303"/>
      <c r="V514" s="276"/>
      <c r="W514" s="345"/>
      <c r="X514" s="352"/>
    </row>
    <row r="515" spans="1:24" s="4" customFormat="1" ht="36.75" customHeight="1" thickBot="1" x14ac:dyDescent="0.3">
      <c r="A515" s="314"/>
      <c r="B515" s="44"/>
      <c r="C515" s="318"/>
      <c r="D515" s="19"/>
      <c r="E515" s="277"/>
      <c r="F515" s="44"/>
      <c r="G515" s="277"/>
      <c r="H515" s="44"/>
      <c r="I515" s="277"/>
      <c r="J515" s="44"/>
      <c r="K515" s="64" t="s">
        <v>133</v>
      </c>
      <c r="L515" s="65" t="s">
        <v>118</v>
      </c>
      <c r="M515" s="66" t="s">
        <v>42</v>
      </c>
      <c r="N515" s="101">
        <v>0</v>
      </c>
      <c r="O515" s="101">
        <v>0</v>
      </c>
      <c r="P515" s="53"/>
      <c r="Q515" s="160" t="str">
        <f t="shared" si="407"/>
        <v/>
      </c>
      <c r="R515" s="266"/>
      <c r="S515" s="260"/>
      <c r="T515" s="305"/>
      <c r="U515" s="264"/>
      <c r="V515" s="277"/>
      <c r="W515" s="345"/>
      <c r="X515" s="352"/>
    </row>
    <row r="516" spans="1:24" s="4" customFormat="1" ht="37.5" customHeight="1" thickBot="1" x14ac:dyDescent="0.3">
      <c r="A516" s="314"/>
      <c r="B516" s="44" t="str">
        <f>IF(A516="",B514,A516)</f>
        <v xml:space="preserve">ГБУЗ АО Областной центр по профилактике и борьбе со СПИД </v>
      </c>
      <c r="C516" s="298" t="s">
        <v>120</v>
      </c>
      <c r="D516" s="19" t="str">
        <f>IF(C516="",D514,C516)</f>
        <v>ПМСП, включенная в базовую программу ОМС</v>
      </c>
      <c r="E516" s="290" t="s">
        <v>137</v>
      </c>
      <c r="F516" s="44" t="str">
        <f>IF(E516="",F514,E516)</f>
        <v>амбулаторно</v>
      </c>
      <c r="G516" s="290" t="s">
        <v>47</v>
      </c>
      <c r="H516" s="44" t="str">
        <f>IF(G516="",H514,G516)</f>
        <v>Не предусмотрено</v>
      </c>
      <c r="I516" s="290" t="s">
        <v>66</v>
      </c>
      <c r="J516" s="44" t="str">
        <f>IF(I516="",J514,I516)</f>
        <v>дерматология</v>
      </c>
      <c r="K516" s="67" t="s">
        <v>128</v>
      </c>
      <c r="L516" s="67" t="s">
        <v>3</v>
      </c>
      <c r="M516" s="67" t="s">
        <v>5</v>
      </c>
      <c r="N516" s="98">
        <v>99</v>
      </c>
      <c r="O516" s="98">
        <v>99</v>
      </c>
      <c r="P516" s="51">
        <f t="shared" ref="P516" si="408">IF(AND(N516&lt;&gt;0,M516="Кач."),O516/N516*100,"")</f>
        <v>100</v>
      </c>
      <c r="Q516" s="51" t="str">
        <f t="shared" si="407"/>
        <v/>
      </c>
      <c r="R516" s="265">
        <f>IFERROR(AVERAGE(P516:P530),"")</f>
        <v>100</v>
      </c>
      <c r="S516" s="259">
        <f>AVERAGE(Q516:Q530)</f>
        <v>102.83532478223307</v>
      </c>
      <c r="T516" s="280">
        <f>IFERROR((R516*0.7+S516*0.3)*2,S516*2)</f>
        <v>201.70119486933984</v>
      </c>
      <c r="U516" s="263" t="str">
        <f>IF(T516&lt;170,"ГЗ по услуге (работе) НЕ выполнено","")&amp;IF(AND(T516&gt;=170,T516&lt;=200),"ГЗ по услуге (работе) выполнено","")&amp;IF(T516&gt;200,"ГЗ по услуге (работе) ПЕРЕвыполнено","")</f>
        <v>ГЗ по услуге (работе) ПЕРЕвыполнено</v>
      </c>
      <c r="V516" s="275"/>
      <c r="W516" s="345"/>
      <c r="X516" s="352"/>
    </row>
    <row r="517" spans="1:24" s="4" customFormat="1" ht="36" customHeight="1" thickBot="1" x14ac:dyDescent="0.3">
      <c r="A517" s="314"/>
      <c r="B517" s="44" t="str">
        <f t="shared" si="399"/>
        <v xml:space="preserve">ГБУЗ АО Областной центр по профилактике и борьбе со СПИД </v>
      </c>
      <c r="C517" s="298"/>
      <c r="D517" s="19" t="str">
        <f t="shared" ref="D517:D541" si="409">IF(C517="",D516,C517)</f>
        <v>ПМСП, включенная в базовую программу ОМС</v>
      </c>
      <c r="E517" s="290"/>
      <c r="F517" s="44" t="str">
        <f t="shared" si="402"/>
        <v>амбулаторно</v>
      </c>
      <c r="G517" s="290"/>
      <c r="H517" s="44" t="str">
        <f t="shared" si="403"/>
        <v>Не предусмотрено</v>
      </c>
      <c r="I517" s="290"/>
      <c r="J517" s="44" t="str">
        <f t="shared" ref="J517:J541" si="410">IF(I517="",J516,I517)</f>
        <v>дерматология</v>
      </c>
      <c r="K517" s="64" t="s">
        <v>40</v>
      </c>
      <c r="L517" s="65" t="s">
        <v>118</v>
      </c>
      <c r="M517" s="66" t="s">
        <v>42</v>
      </c>
      <c r="N517" s="101">
        <v>644</v>
      </c>
      <c r="O517" s="101">
        <v>327</v>
      </c>
      <c r="P517" s="53"/>
      <c r="Q517" s="52">
        <f t="shared" si="407"/>
        <v>101.55279503105589</v>
      </c>
      <c r="R517" s="278"/>
      <c r="S517" s="279"/>
      <c r="T517" s="281"/>
      <c r="U517" s="303"/>
      <c r="V517" s="276"/>
      <c r="W517" s="345"/>
      <c r="X517" s="352"/>
    </row>
    <row r="518" spans="1:24" s="4" customFormat="1" ht="32.25" customHeight="1" thickBot="1" x14ac:dyDescent="0.3">
      <c r="A518" s="314"/>
      <c r="B518" s="44" t="str">
        <f t="shared" si="399"/>
        <v xml:space="preserve">ГБУЗ АО Областной центр по профилактике и борьбе со СПИД </v>
      </c>
      <c r="C518" s="298"/>
      <c r="D518" s="19" t="str">
        <f t="shared" si="409"/>
        <v>ПМСП, включенная в базовую программу ОМС</v>
      </c>
      <c r="E518" s="290"/>
      <c r="F518" s="44" t="str">
        <f t="shared" si="402"/>
        <v>амбулаторно</v>
      </c>
      <c r="G518" s="290"/>
      <c r="H518" s="44" t="str">
        <f t="shared" si="403"/>
        <v>Не предусмотрено</v>
      </c>
      <c r="I518" s="290"/>
      <c r="J518" s="44" t="str">
        <f t="shared" si="410"/>
        <v>дерматология</v>
      </c>
      <c r="K518" s="64" t="s">
        <v>133</v>
      </c>
      <c r="L518" s="65" t="s">
        <v>118</v>
      </c>
      <c r="M518" s="66" t="s">
        <v>42</v>
      </c>
      <c r="N518" s="96">
        <v>20</v>
      </c>
      <c r="O518" s="101">
        <v>10</v>
      </c>
      <c r="P518" s="53"/>
      <c r="Q518" s="52">
        <f t="shared" si="407"/>
        <v>100</v>
      </c>
      <c r="R518" s="278"/>
      <c r="S518" s="279"/>
      <c r="T518" s="281"/>
      <c r="U518" s="303"/>
      <c r="V518" s="276"/>
      <c r="W518" s="345"/>
      <c r="X518" s="352"/>
    </row>
    <row r="519" spans="1:24" s="4" customFormat="1" ht="25.5" customHeight="1" thickBot="1" x14ac:dyDescent="0.3">
      <c r="A519" s="314"/>
      <c r="B519" s="44" t="str">
        <f t="shared" si="399"/>
        <v xml:space="preserve">ГБУЗ АО Областной центр по профилактике и борьбе со СПИД </v>
      </c>
      <c r="C519" s="298"/>
      <c r="D519" s="19" t="str">
        <f t="shared" si="409"/>
        <v>ПМСП, включенная в базовую программу ОМС</v>
      </c>
      <c r="E519" s="290"/>
      <c r="F519" s="44" t="str">
        <f t="shared" si="402"/>
        <v>амбулаторно</v>
      </c>
      <c r="G519" s="290"/>
      <c r="H519" s="44" t="str">
        <f t="shared" si="403"/>
        <v>Не предусмотрено</v>
      </c>
      <c r="I519" s="290" t="s">
        <v>85</v>
      </c>
      <c r="J519" s="44" t="str">
        <f t="shared" si="410"/>
        <v>акушерство-гинекология</v>
      </c>
      <c r="K519" s="67" t="s">
        <v>128</v>
      </c>
      <c r="L519" s="67" t="s">
        <v>3</v>
      </c>
      <c r="M519" s="67" t="s">
        <v>5</v>
      </c>
      <c r="N519" s="98">
        <v>99</v>
      </c>
      <c r="O519" s="98">
        <v>99</v>
      </c>
      <c r="P519" s="51">
        <f t="shared" ref="P519" si="411">IF(AND(N519&lt;&gt;0,M519="Кач."),O519/N519*100,"")</f>
        <v>100</v>
      </c>
      <c r="Q519" s="51" t="str">
        <f t="shared" si="407"/>
        <v/>
      </c>
      <c r="R519" s="278"/>
      <c r="S519" s="279"/>
      <c r="T519" s="281"/>
      <c r="U519" s="303"/>
      <c r="V519" s="276"/>
      <c r="W519" s="345"/>
      <c r="X519" s="352"/>
    </row>
    <row r="520" spans="1:24" s="4" customFormat="1" ht="31.5" customHeight="1" thickBot="1" x14ac:dyDescent="0.3">
      <c r="A520" s="314"/>
      <c r="B520" s="44" t="str">
        <f t="shared" si="399"/>
        <v xml:space="preserve">ГБУЗ АО Областной центр по профилактике и борьбе со СПИД </v>
      </c>
      <c r="C520" s="298"/>
      <c r="D520" s="19" t="str">
        <f t="shared" si="409"/>
        <v>ПМСП, включенная в базовую программу ОМС</v>
      </c>
      <c r="E520" s="290"/>
      <c r="F520" s="44" t="str">
        <f t="shared" si="402"/>
        <v>амбулаторно</v>
      </c>
      <c r="G520" s="290"/>
      <c r="H520" s="44" t="str">
        <f t="shared" si="403"/>
        <v>Не предусмотрено</v>
      </c>
      <c r="I520" s="290"/>
      <c r="J520" s="44" t="str">
        <f t="shared" si="410"/>
        <v>акушерство-гинекология</v>
      </c>
      <c r="K520" s="64" t="s">
        <v>40</v>
      </c>
      <c r="L520" s="65" t="s">
        <v>118</v>
      </c>
      <c r="M520" s="66" t="s">
        <v>42</v>
      </c>
      <c r="N520" s="101">
        <v>434</v>
      </c>
      <c r="O520" s="101">
        <v>226</v>
      </c>
      <c r="P520" s="53"/>
      <c r="Q520" s="52">
        <f t="shared" si="407"/>
        <v>104.14746543778801</v>
      </c>
      <c r="R520" s="278"/>
      <c r="S520" s="279"/>
      <c r="T520" s="281"/>
      <c r="U520" s="303"/>
      <c r="V520" s="276"/>
      <c r="W520" s="345"/>
      <c r="X520" s="352"/>
    </row>
    <row r="521" spans="1:24" s="4" customFormat="1" ht="27.75" customHeight="1" thickBot="1" x14ac:dyDescent="0.3">
      <c r="A521" s="314"/>
      <c r="B521" s="44" t="str">
        <f t="shared" si="399"/>
        <v xml:space="preserve">ГБУЗ АО Областной центр по профилактике и борьбе со СПИД </v>
      </c>
      <c r="C521" s="298"/>
      <c r="D521" s="19" t="str">
        <f t="shared" si="409"/>
        <v>ПМСП, включенная в базовую программу ОМС</v>
      </c>
      <c r="E521" s="290"/>
      <c r="F521" s="44" t="str">
        <f t="shared" si="402"/>
        <v>амбулаторно</v>
      </c>
      <c r="G521" s="290"/>
      <c r="H521" s="44" t="str">
        <f t="shared" si="403"/>
        <v>Не предусмотрено</v>
      </c>
      <c r="I521" s="290"/>
      <c r="J521" s="44" t="str">
        <f t="shared" si="410"/>
        <v>акушерство-гинекология</v>
      </c>
      <c r="K521" s="64" t="s">
        <v>133</v>
      </c>
      <c r="L521" s="65" t="s">
        <v>118</v>
      </c>
      <c r="M521" s="66" t="s">
        <v>42</v>
      </c>
      <c r="N521" s="96">
        <v>412</v>
      </c>
      <c r="O521" s="101">
        <v>216</v>
      </c>
      <c r="P521" s="53"/>
      <c r="Q521" s="52">
        <f t="shared" si="407"/>
        <v>104.85436893203882</v>
      </c>
      <c r="R521" s="278"/>
      <c r="S521" s="279"/>
      <c r="T521" s="281"/>
      <c r="U521" s="303"/>
      <c r="V521" s="276"/>
      <c r="W521" s="345"/>
      <c r="X521" s="352"/>
    </row>
    <row r="522" spans="1:24" s="4" customFormat="1" ht="30" customHeight="1" thickBot="1" x14ac:dyDescent="0.3">
      <c r="A522" s="314"/>
      <c r="B522" s="44" t="str">
        <f t="shared" si="399"/>
        <v xml:space="preserve">ГБУЗ АО Областной центр по профилактике и борьбе со СПИД </v>
      </c>
      <c r="C522" s="298"/>
      <c r="D522" s="19" t="str">
        <f t="shared" si="409"/>
        <v>ПМСП, включенная в базовую программу ОМС</v>
      </c>
      <c r="E522" s="290" t="s">
        <v>137</v>
      </c>
      <c r="F522" s="44" t="str">
        <f t="shared" si="402"/>
        <v>амбулаторно</v>
      </c>
      <c r="G522" s="290" t="s">
        <v>47</v>
      </c>
      <c r="H522" s="44" t="str">
        <f t="shared" si="403"/>
        <v>Не предусмотрено</v>
      </c>
      <c r="I522" s="290" t="s">
        <v>72</v>
      </c>
      <c r="J522" s="44" t="str">
        <f t="shared" si="410"/>
        <v>неврология</v>
      </c>
      <c r="K522" s="67" t="s">
        <v>128</v>
      </c>
      <c r="L522" s="67" t="s">
        <v>3</v>
      </c>
      <c r="M522" s="67" t="s">
        <v>5</v>
      </c>
      <c r="N522" s="98">
        <v>99</v>
      </c>
      <c r="O522" s="98">
        <v>99</v>
      </c>
      <c r="P522" s="51">
        <f t="shared" ref="P522" si="412">IF(AND(N522&lt;&gt;0,M522="Кач."),O522/N522*100,"")</f>
        <v>100</v>
      </c>
      <c r="Q522" s="51" t="str">
        <f t="shared" si="407"/>
        <v/>
      </c>
      <c r="R522" s="278"/>
      <c r="S522" s="279"/>
      <c r="T522" s="281"/>
      <c r="U522" s="303"/>
      <c r="V522" s="276"/>
      <c r="W522" s="345"/>
      <c r="X522" s="352"/>
    </row>
    <row r="523" spans="1:24" s="4" customFormat="1" ht="30" customHeight="1" thickBot="1" x14ac:dyDescent="0.3">
      <c r="A523" s="314"/>
      <c r="B523" s="44" t="str">
        <f t="shared" si="399"/>
        <v xml:space="preserve">ГБУЗ АО Областной центр по профилактике и борьбе со СПИД </v>
      </c>
      <c r="C523" s="298"/>
      <c r="D523" s="19" t="str">
        <f t="shared" si="409"/>
        <v>ПМСП, включенная в базовую программу ОМС</v>
      </c>
      <c r="E523" s="290"/>
      <c r="F523" s="44" t="str">
        <f t="shared" si="402"/>
        <v>амбулаторно</v>
      </c>
      <c r="G523" s="290"/>
      <c r="H523" s="44" t="str">
        <f t="shared" si="403"/>
        <v>Не предусмотрено</v>
      </c>
      <c r="I523" s="290"/>
      <c r="J523" s="44" t="str">
        <f t="shared" si="410"/>
        <v>неврология</v>
      </c>
      <c r="K523" s="64" t="s">
        <v>40</v>
      </c>
      <c r="L523" s="65" t="s">
        <v>118</v>
      </c>
      <c r="M523" s="66" t="s">
        <v>42</v>
      </c>
      <c r="N523" s="101">
        <v>436</v>
      </c>
      <c r="O523" s="101">
        <v>220</v>
      </c>
      <c r="P523" s="53"/>
      <c r="Q523" s="52">
        <f t="shared" ref="Q523:Q530" si="413">IF(AND(N523&lt;&gt;0,M523="объем"),(O523/N523*100)/$Y$2*12,"")</f>
        <v>100.91743119266056</v>
      </c>
      <c r="R523" s="278"/>
      <c r="S523" s="279"/>
      <c r="T523" s="281"/>
      <c r="U523" s="303"/>
      <c r="V523" s="276"/>
      <c r="W523" s="345"/>
      <c r="X523" s="352"/>
    </row>
    <row r="524" spans="1:24" s="4" customFormat="1" ht="28.5" customHeight="1" thickBot="1" x14ac:dyDescent="0.3">
      <c r="A524" s="314"/>
      <c r="B524" s="44" t="str">
        <f t="shared" si="399"/>
        <v xml:space="preserve">ГБУЗ АО Областной центр по профилактике и борьбе со СПИД </v>
      </c>
      <c r="C524" s="298"/>
      <c r="D524" s="19" t="str">
        <f t="shared" si="409"/>
        <v>ПМСП, включенная в базовую программу ОМС</v>
      </c>
      <c r="E524" s="290"/>
      <c r="F524" s="44" t="str">
        <f t="shared" si="402"/>
        <v>амбулаторно</v>
      </c>
      <c r="G524" s="290"/>
      <c r="H524" s="44" t="str">
        <f t="shared" si="403"/>
        <v>Не предусмотрено</v>
      </c>
      <c r="I524" s="290"/>
      <c r="J524" s="44" t="str">
        <f t="shared" si="410"/>
        <v>неврология</v>
      </c>
      <c r="K524" s="64" t="s">
        <v>133</v>
      </c>
      <c r="L524" s="65" t="s">
        <v>118</v>
      </c>
      <c r="M524" s="66" t="s">
        <v>42</v>
      </c>
      <c r="N524" s="96">
        <v>215</v>
      </c>
      <c r="O524" s="101">
        <v>108</v>
      </c>
      <c r="P524" s="53"/>
      <c r="Q524" s="52">
        <f t="shared" si="413"/>
        <v>100.46511627906978</v>
      </c>
      <c r="R524" s="278"/>
      <c r="S524" s="279"/>
      <c r="T524" s="281"/>
      <c r="U524" s="303"/>
      <c r="V524" s="276"/>
      <c r="W524" s="345"/>
      <c r="X524" s="352"/>
    </row>
    <row r="525" spans="1:24" s="4" customFormat="1" ht="30" customHeight="1" thickBot="1" x14ac:dyDescent="0.3">
      <c r="A525" s="314"/>
      <c r="B525" s="44" t="str">
        <f t="shared" si="399"/>
        <v xml:space="preserve">ГБУЗ АО Областной центр по профилактике и борьбе со СПИД </v>
      </c>
      <c r="C525" s="298"/>
      <c r="D525" s="19" t="str">
        <f t="shared" si="409"/>
        <v>ПМСП, включенная в базовую программу ОМС</v>
      </c>
      <c r="E525" s="290" t="s">
        <v>137</v>
      </c>
      <c r="F525" s="44" t="str">
        <f t="shared" si="402"/>
        <v>амбулаторно</v>
      </c>
      <c r="G525" s="290" t="s">
        <v>47</v>
      </c>
      <c r="H525" s="44" t="str">
        <f t="shared" si="403"/>
        <v>Не предусмотрено</v>
      </c>
      <c r="I525" s="290" t="s">
        <v>70</v>
      </c>
      <c r="J525" s="44" t="str">
        <f t="shared" si="410"/>
        <v>Педиатрия</v>
      </c>
      <c r="K525" s="67" t="s">
        <v>128</v>
      </c>
      <c r="L525" s="67" t="s">
        <v>3</v>
      </c>
      <c r="M525" s="67" t="s">
        <v>5</v>
      </c>
      <c r="N525" s="98">
        <v>99</v>
      </c>
      <c r="O525" s="98">
        <v>99</v>
      </c>
      <c r="P525" s="51">
        <f t="shared" ref="P525" si="414">IF(AND(N525&lt;&gt;0,M525="Кач."),O525/N525*100,"")</f>
        <v>100</v>
      </c>
      <c r="Q525" s="51" t="str">
        <f t="shared" si="413"/>
        <v/>
      </c>
      <c r="R525" s="278"/>
      <c r="S525" s="279"/>
      <c r="T525" s="281"/>
      <c r="U525" s="303"/>
      <c r="V525" s="276"/>
      <c r="W525" s="345"/>
      <c r="X525" s="352"/>
    </row>
    <row r="526" spans="1:24" s="4" customFormat="1" ht="35.25" customHeight="1" thickBot="1" x14ac:dyDescent="0.3">
      <c r="A526" s="314"/>
      <c r="B526" s="44" t="str">
        <f t="shared" si="399"/>
        <v xml:space="preserve">ГБУЗ АО Областной центр по профилактике и борьбе со СПИД </v>
      </c>
      <c r="C526" s="298"/>
      <c r="D526" s="19" t="str">
        <f t="shared" si="409"/>
        <v>ПМСП, включенная в базовую программу ОМС</v>
      </c>
      <c r="E526" s="290"/>
      <c r="F526" s="44" t="str">
        <f t="shared" si="402"/>
        <v>амбулаторно</v>
      </c>
      <c r="G526" s="290"/>
      <c r="H526" s="44" t="str">
        <f t="shared" si="403"/>
        <v>Не предусмотрено</v>
      </c>
      <c r="I526" s="290"/>
      <c r="J526" s="44" t="str">
        <f t="shared" si="410"/>
        <v>Педиатрия</v>
      </c>
      <c r="K526" s="64" t="s">
        <v>40</v>
      </c>
      <c r="L526" s="65" t="s">
        <v>118</v>
      </c>
      <c r="M526" s="66" t="s">
        <v>42</v>
      </c>
      <c r="N526" s="101">
        <v>1533</v>
      </c>
      <c r="O526" s="101">
        <v>804</v>
      </c>
      <c r="P526" s="53"/>
      <c r="Q526" s="52">
        <f t="shared" si="413"/>
        <v>104.89236790606653</v>
      </c>
      <c r="R526" s="278"/>
      <c r="S526" s="279"/>
      <c r="T526" s="281"/>
      <c r="U526" s="303"/>
      <c r="V526" s="276"/>
      <c r="W526" s="345"/>
      <c r="X526" s="352"/>
    </row>
    <row r="527" spans="1:24" s="4" customFormat="1" ht="21.6" customHeight="1" thickBot="1" x14ac:dyDescent="0.3">
      <c r="A527" s="314"/>
      <c r="B527" s="44" t="str">
        <f t="shared" si="399"/>
        <v xml:space="preserve">ГБУЗ АО Областной центр по профилактике и борьбе со СПИД </v>
      </c>
      <c r="C527" s="298"/>
      <c r="D527" s="19" t="str">
        <f t="shared" si="409"/>
        <v>ПМСП, включенная в базовую программу ОМС</v>
      </c>
      <c r="E527" s="290"/>
      <c r="F527" s="44" t="str">
        <f t="shared" si="402"/>
        <v>амбулаторно</v>
      </c>
      <c r="G527" s="290"/>
      <c r="H527" s="44" t="str">
        <f t="shared" si="403"/>
        <v>Не предусмотрено</v>
      </c>
      <c r="I527" s="290"/>
      <c r="J527" s="44" t="str">
        <f t="shared" si="410"/>
        <v>Педиатрия</v>
      </c>
      <c r="K527" s="64" t="s">
        <v>133</v>
      </c>
      <c r="L527" s="65" t="s">
        <v>118</v>
      </c>
      <c r="M527" s="66" t="s">
        <v>42</v>
      </c>
      <c r="N527" s="96">
        <v>147</v>
      </c>
      <c r="O527" s="101">
        <v>77</v>
      </c>
      <c r="P527" s="53"/>
      <c r="Q527" s="52">
        <f t="shared" si="413"/>
        <v>104.76190476190477</v>
      </c>
      <c r="R527" s="278"/>
      <c r="S527" s="279"/>
      <c r="T527" s="281"/>
      <c r="U527" s="303"/>
      <c r="V527" s="276"/>
      <c r="W527" s="345"/>
      <c r="X527" s="352"/>
    </row>
    <row r="528" spans="1:24" s="4" customFormat="1" ht="18" customHeight="1" thickBot="1" x14ac:dyDescent="0.3">
      <c r="A528" s="314"/>
      <c r="B528" s="44" t="str">
        <f t="shared" si="399"/>
        <v xml:space="preserve">ГБУЗ АО Областной центр по профилактике и борьбе со СПИД </v>
      </c>
      <c r="C528" s="298"/>
      <c r="D528" s="19" t="str">
        <f t="shared" si="409"/>
        <v>ПМСП, включенная в базовую программу ОМС</v>
      </c>
      <c r="E528" s="290" t="s">
        <v>137</v>
      </c>
      <c r="F528" s="44" t="str">
        <f t="shared" si="402"/>
        <v>амбулаторно</v>
      </c>
      <c r="G528" s="290" t="s">
        <v>47</v>
      </c>
      <c r="H528" s="44" t="str">
        <f t="shared" si="403"/>
        <v>Не предусмотрено</v>
      </c>
      <c r="I528" s="290" t="s">
        <v>51</v>
      </c>
      <c r="J528" s="44" t="str">
        <f t="shared" si="410"/>
        <v>терапия</v>
      </c>
      <c r="K528" s="67" t="s">
        <v>128</v>
      </c>
      <c r="L528" s="67" t="s">
        <v>3</v>
      </c>
      <c r="M528" s="67" t="s">
        <v>5</v>
      </c>
      <c r="N528" s="98">
        <v>99</v>
      </c>
      <c r="O528" s="98">
        <v>99</v>
      </c>
      <c r="P528" s="51">
        <f t="shared" ref="P528" si="415">IF(AND(N528&lt;&gt;0,M528="Кач."),O528/N528*100,"")</f>
        <v>100</v>
      </c>
      <c r="Q528" s="51" t="str">
        <f t="shared" si="413"/>
        <v/>
      </c>
      <c r="R528" s="278"/>
      <c r="S528" s="279"/>
      <c r="T528" s="281"/>
      <c r="U528" s="303"/>
      <c r="V528" s="276"/>
      <c r="W528" s="345"/>
      <c r="X528" s="352"/>
    </row>
    <row r="529" spans="1:24" s="4" customFormat="1" ht="27" customHeight="1" thickBot="1" x14ac:dyDescent="0.3">
      <c r="A529" s="314"/>
      <c r="B529" s="44" t="str">
        <f t="shared" si="399"/>
        <v xml:space="preserve">ГБУЗ АО Областной центр по профилактике и борьбе со СПИД </v>
      </c>
      <c r="C529" s="298"/>
      <c r="D529" s="19" t="str">
        <f t="shared" si="409"/>
        <v>ПМСП, включенная в базовую программу ОМС</v>
      </c>
      <c r="E529" s="290"/>
      <c r="F529" s="44" t="str">
        <f t="shared" si="402"/>
        <v>амбулаторно</v>
      </c>
      <c r="G529" s="290"/>
      <c r="H529" s="44" t="str">
        <f t="shared" si="403"/>
        <v>Не предусмотрено</v>
      </c>
      <c r="I529" s="290"/>
      <c r="J529" s="44" t="str">
        <f t="shared" si="410"/>
        <v>терапия</v>
      </c>
      <c r="K529" s="64" t="s">
        <v>40</v>
      </c>
      <c r="L529" s="65" t="s">
        <v>118</v>
      </c>
      <c r="M529" s="66" t="s">
        <v>42</v>
      </c>
      <c r="N529" s="101">
        <v>2344</v>
      </c>
      <c r="O529" s="101">
        <v>1227</v>
      </c>
      <c r="P529" s="53"/>
      <c r="Q529" s="52">
        <f t="shared" si="413"/>
        <v>104.69283276450511</v>
      </c>
      <c r="R529" s="278"/>
      <c r="S529" s="279"/>
      <c r="T529" s="281"/>
      <c r="U529" s="303"/>
      <c r="V529" s="276"/>
      <c r="W529" s="345"/>
      <c r="X529" s="352"/>
    </row>
    <row r="530" spans="1:24" s="4" customFormat="1" ht="27" customHeight="1" thickBot="1" x14ac:dyDescent="0.3">
      <c r="A530" s="314"/>
      <c r="B530" s="44" t="str">
        <f t="shared" si="399"/>
        <v xml:space="preserve">ГБУЗ АО Областной центр по профилактике и борьбе со СПИД </v>
      </c>
      <c r="C530" s="298"/>
      <c r="D530" s="19" t="str">
        <f t="shared" si="409"/>
        <v>ПМСП, включенная в базовую программу ОМС</v>
      </c>
      <c r="E530" s="290"/>
      <c r="F530" s="44" t="str">
        <f t="shared" si="402"/>
        <v>амбулаторно</v>
      </c>
      <c r="G530" s="290"/>
      <c r="H530" s="44" t="str">
        <f t="shared" si="403"/>
        <v>Не предусмотрено</v>
      </c>
      <c r="I530" s="290"/>
      <c r="J530" s="44" t="str">
        <f t="shared" si="410"/>
        <v>терапия</v>
      </c>
      <c r="K530" s="64" t="s">
        <v>133</v>
      </c>
      <c r="L530" s="65" t="s">
        <v>118</v>
      </c>
      <c r="M530" s="66" t="s">
        <v>42</v>
      </c>
      <c r="N530" s="96">
        <v>725</v>
      </c>
      <c r="O530" s="101">
        <v>370</v>
      </c>
      <c r="P530" s="53"/>
      <c r="Q530" s="52">
        <f t="shared" si="413"/>
        <v>102.06896551724139</v>
      </c>
      <c r="R530" s="266"/>
      <c r="S530" s="260"/>
      <c r="T530" s="305"/>
      <c r="U530" s="264"/>
      <c r="V530" s="277"/>
      <c r="W530" s="345"/>
      <c r="X530" s="352"/>
    </row>
    <row r="531" spans="1:24" s="4" customFormat="1" ht="27" customHeight="1" thickBot="1" x14ac:dyDescent="0.3">
      <c r="A531" s="314"/>
      <c r="B531" s="44" t="str">
        <f t="shared" si="399"/>
        <v xml:space="preserve">ГБУЗ АО Областной центр по профилактике и борьбе со СПИД </v>
      </c>
      <c r="C531" s="298" t="s">
        <v>86</v>
      </c>
      <c r="D531" s="19" t="str">
        <f t="shared" si="40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1" s="290" t="s">
        <v>137</v>
      </c>
      <c r="F531" s="44" t="str">
        <f t="shared" si="402"/>
        <v>амбулаторно</v>
      </c>
      <c r="G531" s="290" t="s">
        <v>47</v>
      </c>
      <c r="H531" s="44" t="str">
        <f t="shared" si="403"/>
        <v>Не предусмотрено</v>
      </c>
      <c r="I531" s="290" t="s">
        <v>47</v>
      </c>
      <c r="J531" s="44" t="str">
        <f t="shared" si="410"/>
        <v>Не предусмотрено</v>
      </c>
      <c r="K531" s="68" t="s">
        <v>87</v>
      </c>
      <c r="L531" s="68" t="s">
        <v>3</v>
      </c>
      <c r="M531" s="68" t="s">
        <v>5</v>
      </c>
      <c r="N531" s="98">
        <v>100</v>
      </c>
      <c r="O531" s="98">
        <v>100</v>
      </c>
      <c r="P531" s="51">
        <f t="shared" ref="P531:P562" si="416">IF(AND(N531&lt;&gt;0,M531="Кач."),O531/N531*100,"")</f>
        <v>100</v>
      </c>
      <c r="Q531" s="51" t="str">
        <f>IF(AND(N531&lt;&gt;0,M531="объем"),(O531/N531*100)/$Y$2*12,"")</f>
        <v/>
      </c>
      <c r="R531" s="282">
        <f>IFERROR(AVERAGE(P531:P532),"")</f>
        <v>100</v>
      </c>
      <c r="S531" s="261">
        <f>AVERAGE(Q531:Q532)</f>
        <v>174.01422107304461</v>
      </c>
      <c r="T531" s="294">
        <f>IFERROR((R531*0.7+S531*0.3)*2,S531*2)</f>
        <v>244.40853264382676</v>
      </c>
      <c r="U531" s="262" t="str">
        <f>IF(T531&lt;170,"ГЗ по услуге (работе) НЕ выполнено","")&amp;IF(AND(T531&gt;=170,T531&lt;=200),"ГЗ по услуге (работе) выполнено","")&amp;IF(T531&gt;200,"ГЗ по услуге (работе) ПЕРЕвыполнено","")</f>
        <v>ГЗ по услуге (работе) ПЕРЕвыполнено</v>
      </c>
      <c r="V531" s="290"/>
      <c r="W531" s="345"/>
      <c r="X531" s="352"/>
    </row>
    <row r="532" spans="1:24" s="4" customFormat="1" ht="28.5" customHeight="1" thickBot="1" x14ac:dyDescent="0.3">
      <c r="A532" s="314"/>
      <c r="B532" s="44" t="str">
        <f t="shared" si="399"/>
        <v xml:space="preserve">ГБУЗ АО Областной центр по профилактике и борьбе со СПИД </v>
      </c>
      <c r="C532" s="298"/>
      <c r="D532" s="19" t="str">
        <f t="shared" si="40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2" s="290"/>
      <c r="F532" s="44" t="str">
        <f t="shared" si="402"/>
        <v>амбулаторно</v>
      </c>
      <c r="G532" s="290"/>
      <c r="H532" s="44" t="str">
        <f t="shared" si="403"/>
        <v>Не предусмотрено</v>
      </c>
      <c r="I532" s="290"/>
      <c r="J532" s="44" t="str">
        <f t="shared" si="410"/>
        <v>Не предусмотрено</v>
      </c>
      <c r="K532" s="69" t="s">
        <v>44</v>
      </c>
      <c r="L532" s="65" t="s">
        <v>45</v>
      </c>
      <c r="M532" s="66" t="s">
        <v>42</v>
      </c>
      <c r="N532" s="163">
        <v>1547</v>
      </c>
      <c r="O532" s="101">
        <v>1346</v>
      </c>
      <c r="P532" s="53" t="str">
        <f t="shared" si="416"/>
        <v/>
      </c>
      <c r="Q532" s="52">
        <f t="shared" ref="Q532" si="417">IF(AND(N532&lt;&gt;0,M532="объем"),(O532/N532*100)/$Y$2*12,"")</f>
        <v>174.01422107304461</v>
      </c>
      <c r="R532" s="282"/>
      <c r="S532" s="261"/>
      <c r="T532" s="294"/>
      <c r="U532" s="262"/>
      <c r="V532" s="290"/>
      <c r="W532" s="345"/>
      <c r="X532" s="352"/>
    </row>
    <row r="533" spans="1:24" s="4" customFormat="1" ht="30" customHeight="1" thickBot="1" x14ac:dyDescent="0.3">
      <c r="A533" s="314"/>
      <c r="B533" s="44" t="str">
        <f t="shared" si="399"/>
        <v xml:space="preserve">ГБУЗ АО Областной центр по профилактике и борьбе со СПИД </v>
      </c>
      <c r="C533" s="298" t="s">
        <v>182</v>
      </c>
      <c r="D533" s="19" t="str">
        <f t="shared" si="409"/>
        <v>Диспансерное наблюдение</v>
      </c>
      <c r="E533" s="290" t="s">
        <v>137</v>
      </c>
      <c r="F533" s="44" t="str">
        <f t="shared" si="402"/>
        <v>амбулаторно</v>
      </c>
      <c r="G533" s="290" t="s">
        <v>47</v>
      </c>
      <c r="H533" s="44" t="str">
        <f t="shared" si="403"/>
        <v>Не предусмотрено</v>
      </c>
      <c r="I533" s="290" t="s">
        <v>47</v>
      </c>
      <c r="J533" s="44" t="str">
        <f t="shared" si="410"/>
        <v>Не предусмотрено</v>
      </c>
      <c r="K533" s="68" t="s">
        <v>183</v>
      </c>
      <c r="L533" s="68" t="s">
        <v>3</v>
      </c>
      <c r="M533" s="68" t="s">
        <v>5</v>
      </c>
      <c r="N533" s="98">
        <v>99</v>
      </c>
      <c r="O533" s="98">
        <v>99</v>
      </c>
      <c r="P533" s="51">
        <f t="shared" si="416"/>
        <v>100</v>
      </c>
      <c r="Q533" s="51" t="str">
        <f t="shared" ref="Q533:Q539" si="418">IF(AND(N533&lt;&gt;0,M533="объем"),(O533/N533*100)/$Y$2*12,"")</f>
        <v/>
      </c>
      <c r="R533" s="282">
        <f>IFERROR(AVERAGE(P533:P534),"")</f>
        <v>100</v>
      </c>
      <c r="S533" s="261">
        <f>AVERAGE(Q533:Q534)</f>
        <v>107.62070971495055</v>
      </c>
      <c r="T533" s="294">
        <f>IFERROR((R533*0.7+S533*0.3)*2,S533*2)</f>
        <v>204.57242582897032</v>
      </c>
      <c r="U533" s="262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ПЕРЕвыполнено</v>
      </c>
      <c r="V533" s="290"/>
      <c r="W533" s="345"/>
      <c r="X533" s="352"/>
    </row>
    <row r="534" spans="1:24" s="4" customFormat="1" ht="27.75" customHeight="1" x14ac:dyDescent="0.25">
      <c r="A534" s="314"/>
      <c r="B534" s="44" t="str">
        <f t="shared" si="399"/>
        <v xml:space="preserve">ГБУЗ АО Областной центр по профилактике и борьбе со СПИД </v>
      </c>
      <c r="C534" s="298"/>
      <c r="D534" s="19" t="str">
        <f t="shared" si="409"/>
        <v>Диспансерное наблюдение</v>
      </c>
      <c r="E534" s="290"/>
      <c r="F534" s="44" t="str">
        <f t="shared" si="402"/>
        <v>амбулаторно</v>
      </c>
      <c r="G534" s="290"/>
      <c r="H534" s="44" t="str">
        <f t="shared" si="403"/>
        <v>Не предусмотрено</v>
      </c>
      <c r="I534" s="290"/>
      <c r="J534" s="44" t="str">
        <f t="shared" si="410"/>
        <v>Не предусмотрено</v>
      </c>
      <c r="K534" s="69" t="s">
        <v>167</v>
      </c>
      <c r="L534" s="65" t="s">
        <v>45</v>
      </c>
      <c r="M534" s="66" t="s">
        <v>42</v>
      </c>
      <c r="N534" s="163">
        <v>1719</v>
      </c>
      <c r="O534" s="101">
        <v>925</v>
      </c>
      <c r="P534" s="53" t="str">
        <f t="shared" si="416"/>
        <v/>
      </c>
      <c r="Q534" s="52">
        <f t="shared" si="418"/>
        <v>107.62070971495055</v>
      </c>
      <c r="R534" s="282"/>
      <c r="S534" s="261"/>
      <c r="T534" s="294"/>
      <c r="U534" s="262"/>
      <c r="V534" s="290"/>
      <c r="W534" s="345"/>
      <c r="X534" s="352"/>
    </row>
    <row r="535" spans="1:24" s="4" customFormat="1" ht="29.25" customHeight="1" thickBot="1" x14ac:dyDescent="0.3">
      <c r="A535" s="314"/>
      <c r="B535" s="44" t="str">
        <f t="shared" si="399"/>
        <v xml:space="preserve">ГБУЗ АО Областной центр по профилактике и борьбе со СПИД </v>
      </c>
      <c r="C535" s="298" t="s">
        <v>184</v>
      </c>
      <c r="D535" s="19" t="str">
        <f t="shared" si="409"/>
        <v>Медицинское освидетельствование на ВИЧ-инфекцию</v>
      </c>
      <c r="E535" s="290" t="s">
        <v>137</v>
      </c>
      <c r="F535" s="44" t="str">
        <f t="shared" si="402"/>
        <v>амбулаторно</v>
      </c>
      <c r="G535" s="290" t="s">
        <v>47</v>
      </c>
      <c r="H535" s="44" t="str">
        <f t="shared" si="403"/>
        <v>Не предусмотрено</v>
      </c>
      <c r="I535" s="290" t="s">
        <v>47</v>
      </c>
      <c r="J535" s="44" t="str">
        <f t="shared" si="410"/>
        <v>Не предусмотрено</v>
      </c>
      <c r="K535" s="80" t="s">
        <v>57</v>
      </c>
      <c r="L535" s="67" t="s">
        <v>57</v>
      </c>
      <c r="M535" s="68"/>
      <c r="N535" s="98"/>
      <c r="O535" s="98"/>
      <c r="P535" s="57" t="str">
        <f t="shared" si="416"/>
        <v/>
      </c>
      <c r="Q535" s="57"/>
      <c r="R535" s="282" t="str">
        <f>IFERROR(AVERAGE(P535:P536),"")</f>
        <v/>
      </c>
      <c r="S535" s="261">
        <f>AVERAGE(Q535:Q536)</f>
        <v>112.83399526393316</v>
      </c>
      <c r="T535" s="294">
        <f>IFERROR((R535*0.7+S535*0.3)*2,S535*2)</f>
        <v>225.66799052786632</v>
      </c>
      <c r="U535" s="262" t="str">
        <f>IF(T535&lt;170,"ГЗ по услуге (работе) НЕ выполнено","")&amp;IF(AND(T535&gt;=170,T535&lt;=200),"ГЗ по услуге (работе) выполнено","")&amp;IF(T535&gt;200,"ГЗ по услуге (работе) ПЕРЕвыполнено","")</f>
        <v>ГЗ по услуге (работе) ПЕРЕвыполнено</v>
      </c>
      <c r="V535" s="290"/>
      <c r="W535" s="345"/>
      <c r="X535" s="352"/>
    </row>
    <row r="536" spans="1:24" s="4" customFormat="1" ht="36" customHeight="1" x14ac:dyDescent="0.25">
      <c r="A536" s="315"/>
      <c r="B536" s="44" t="str">
        <f t="shared" si="399"/>
        <v xml:space="preserve">ГБУЗ АО Областной центр по профилактике и борьбе со СПИД </v>
      </c>
      <c r="C536" s="298"/>
      <c r="D536" s="19" t="str">
        <f t="shared" si="409"/>
        <v>Медицинское освидетельствование на ВИЧ-инфекцию</v>
      </c>
      <c r="E536" s="290"/>
      <c r="F536" s="44" t="str">
        <f t="shared" si="402"/>
        <v>амбулаторно</v>
      </c>
      <c r="G536" s="290"/>
      <c r="H536" s="44" t="str">
        <f t="shared" si="403"/>
        <v>Не предусмотрено</v>
      </c>
      <c r="I536" s="290"/>
      <c r="J536" s="44" t="str">
        <f t="shared" si="410"/>
        <v>Не предусмотрено</v>
      </c>
      <c r="K536" s="69" t="s">
        <v>185</v>
      </c>
      <c r="L536" s="65" t="s">
        <v>58</v>
      </c>
      <c r="M536" s="66" t="s">
        <v>42</v>
      </c>
      <c r="N536" s="163">
        <v>321786</v>
      </c>
      <c r="O536" s="101">
        <v>181542</v>
      </c>
      <c r="P536" s="53"/>
      <c r="Q536" s="52">
        <f t="shared" si="418"/>
        <v>112.83399526393316</v>
      </c>
      <c r="R536" s="282"/>
      <c r="S536" s="261"/>
      <c r="T536" s="294"/>
      <c r="U536" s="262"/>
      <c r="V536" s="290"/>
      <c r="W536" s="345"/>
      <c r="X536" s="352"/>
    </row>
    <row r="537" spans="1:24" s="4" customFormat="1" ht="29.25" customHeight="1" thickBot="1" x14ac:dyDescent="0.3">
      <c r="A537" s="299" t="s">
        <v>9</v>
      </c>
      <c r="B537" s="44" t="str">
        <f t="shared" si="399"/>
        <v>ГБУЗ АО Областная клиническая психиатрическая больница</v>
      </c>
      <c r="C537" s="317" t="s">
        <v>119</v>
      </c>
      <c r="D537" s="19" t="str">
        <f t="shared" si="409"/>
        <v>ПМСП, не включенная в базовую программу ОМС</v>
      </c>
      <c r="E537" s="290" t="s">
        <v>137</v>
      </c>
      <c r="F537" s="44" t="str">
        <f t="shared" si="402"/>
        <v>амбулаторно</v>
      </c>
      <c r="G537" s="290" t="s">
        <v>159</v>
      </c>
      <c r="H537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7" s="290" t="s">
        <v>88</v>
      </c>
      <c r="J537" s="44" t="str">
        <f t="shared" si="410"/>
        <v>психиатрия</v>
      </c>
      <c r="K537" s="67" t="s">
        <v>128</v>
      </c>
      <c r="L537" s="68" t="s">
        <v>3</v>
      </c>
      <c r="M537" s="68" t="s">
        <v>5</v>
      </c>
      <c r="N537" s="98">
        <v>99</v>
      </c>
      <c r="O537" s="98">
        <v>100</v>
      </c>
      <c r="P537" s="51">
        <f t="shared" si="416"/>
        <v>101.01010101010101</v>
      </c>
      <c r="Q537" s="51" t="str">
        <f t="shared" si="418"/>
        <v/>
      </c>
      <c r="R537" s="282">
        <f>IFERROR(AVERAGE(P537:P539),"")</f>
        <v>101.01010101010101</v>
      </c>
      <c r="S537" s="261">
        <f>AVERAGE(Q537:Q539)</f>
        <v>100.01469507714916</v>
      </c>
      <c r="T537" s="294">
        <f>IFERROR((R537*0.7+S537*0.3)*2,S537*2)</f>
        <v>201.42295846043089</v>
      </c>
      <c r="U537" s="262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290"/>
      <c r="W537" s="345">
        <f>AVERAGE(T537:T554)</f>
        <v>204.45868648000177</v>
      </c>
      <c r="X537" s="352" t="str">
        <f>IF(W537&lt;170,"ГЗ по учреждению не выполнено","")&amp;IF(AND(W537&gt;=170,W537&lt;=200),"ГЗ по учреждению выполнено","")&amp;IF(W537&gt;200,"ГЗ по учреждению перевыполнено","")</f>
        <v>ГЗ по учреждению перевыполнено</v>
      </c>
    </row>
    <row r="538" spans="1:24" s="4" customFormat="1" ht="27.75" customHeight="1" thickBot="1" x14ac:dyDescent="0.3">
      <c r="A538" s="300"/>
      <c r="B538" s="44" t="str">
        <f t="shared" si="399"/>
        <v>ГБУЗ АО Областная клиническая психиатрическая больница</v>
      </c>
      <c r="C538" s="319"/>
      <c r="D538" s="19" t="str">
        <f t="shared" si="409"/>
        <v>ПМСП, не включенная в базовую программу ОМС</v>
      </c>
      <c r="E538" s="290"/>
      <c r="F538" s="44" t="str">
        <f t="shared" si="402"/>
        <v>амбулаторно</v>
      </c>
      <c r="G538" s="290"/>
      <c r="H538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8" s="290"/>
      <c r="J538" s="44" t="str">
        <f t="shared" si="410"/>
        <v>психиатрия</v>
      </c>
      <c r="K538" s="64" t="s">
        <v>40</v>
      </c>
      <c r="L538" s="65" t="s">
        <v>118</v>
      </c>
      <c r="M538" s="66" t="s">
        <v>42</v>
      </c>
      <c r="N538" s="153">
        <v>68050</v>
      </c>
      <c r="O538" s="164">
        <v>34035</v>
      </c>
      <c r="P538" s="53" t="str">
        <f t="shared" si="416"/>
        <v/>
      </c>
      <c r="Q538" s="52">
        <f t="shared" si="418"/>
        <v>100.0293901542983</v>
      </c>
      <c r="R538" s="282"/>
      <c r="S538" s="261"/>
      <c r="T538" s="294"/>
      <c r="U538" s="262"/>
      <c r="V538" s="290"/>
      <c r="W538" s="345"/>
      <c r="X538" s="352"/>
    </row>
    <row r="539" spans="1:24" s="4" customFormat="1" ht="29.25" customHeight="1" thickBot="1" x14ac:dyDescent="0.3">
      <c r="A539" s="300"/>
      <c r="B539" s="44" t="str">
        <f t="shared" si="399"/>
        <v>ГБУЗ АО Областная клиническая психиатрическая больница</v>
      </c>
      <c r="C539" s="319"/>
      <c r="D539" s="19" t="str">
        <f t="shared" si="409"/>
        <v>ПМСП, не включенная в базовую программу ОМС</v>
      </c>
      <c r="E539" s="290"/>
      <c r="F539" s="44" t="str">
        <f t="shared" si="402"/>
        <v>амбулаторно</v>
      </c>
      <c r="G539" s="290"/>
      <c r="H539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9" s="290"/>
      <c r="J539" s="44" t="str">
        <f t="shared" si="410"/>
        <v>психиатрия</v>
      </c>
      <c r="K539" s="64" t="s">
        <v>133</v>
      </c>
      <c r="L539" s="65" t="s">
        <v>118</v>
      </c>
      <c r="M539" s="66" t="s">
        <v>42</v>
      </c>
      <c r="N539" s="96">
        <v>40350</v>
      </c>
      <c r="O539" s="162">
        <v>20175</v>
      </c>
      <c r="P539" s="53"/>
      <c r="Q539" s="52">
        <f t="shared" si="418"/>
        <v>100</v>
      </c>
      <c r="R539" s="282"/>
      <c r="S539" s="261"/>
      <c r="T539" s="294"/>
      <c r="U539" s="262"/>
      <c r="V539" s="290"/>
      <c r="W539" s="345"/>
      <c r="X539" s="352"/>
    </row>
    <row r="540" spans="1:24" s="4" customFormat="1" ht="28.5" customHeight="1" thickBot="1" x14ac:dyDescent="0.3">
      <c r="A540" s="300"/>
      <c r="B540" s="44" t="str">
        <f t="shared" si="399"/>
        <v>ГБУЗ АО Областная клиническая психиатрическая больница</v>
      </c>
      <c r="C540" s="319"/>
      <c r="D540" s="19" t="str">
        <f t="shared" si="409"/>
        <v>ПМСП, не включенная в базовую программу ОМС</v>
      </c>
      <c r="E540" s="263" t="s">
        <v>137</v>
      </c>
      <c r="F540" s="44" t="str">
        <f t="shared" si="402"/>
        <v>амбулаторно</v>
      </c>
      <c r="G540" s="275" t="s">
        <v>39</v>
      </c>
      <c r="H540" s="44" t="str">
        <f t="shared" si="403"/>
        <v>Первичная медико-санитарная помощь, в части диагностики и лечения</v>
      </c>
      <c r="I540" s="263" t="s">
        <v>65</v>
      </c>
      <c r="J540" s="44" t="str">
        <f t="shared" si="410"/>
        <v>психотерапия</v>
      </c>
      <c r="K540" s="68" t="s">
        <v>128</v>
      </c>
      <c r="L540" s="68" t="s">
        <v>3</v>
      </c>
      <c r="M540" s="68" t="s">
        <v>5</v>
      </c>
      <c r="N540" s="98">
        <v>99</v>
      </c>
      <c r="O540" s="98">
        <v>100</v>
      </c>
      <c r="P540" s="51">
        <f t="shared" ref="P540" si="419">IF(AND(N540&lt;&gt;0,M540="Кач."),O540/N540*100,"")</f>
        <v>101.01010101010101</v>
      </c>
      <c r="Q540" s="51"/>
      <c r="R540" s="265">
        <f>IFERROR(AVERAGE(P540:P542),"")</f>
        <v>101.01010101010101</v>
      </c>
      <c r="S540" s="259">
        <f>AVERAGE(Q540:Q542)</f>
        <v>100.07692307692307</v>
      </c>
      <c r="T540" s="280">
        <f>IFERROR((R540*0.7+S540*0.3)*2,S540*2)</f>
        <v>201.46029526029523</v>
      </c>
      <c r="U540" s="273" t="str">
        <f>IF(T540&lt;170,"ГЗ по услуге (работе) НЕ выполнено","")&amp;IF(AND(T540&gt;=170,T540&lt;=200),"ГЗ по услуге (работе) выполнено","")&amp;IF(T540&gt;200,"ГЗ по услуге (работе) ПЕРЕвыполнено","")</f>
        <v>ГЗ по услуге (работе) ПЕРЕвыполнено</v>
      </c>
      <c r="V540" s="275"/>
      <c r="W540" s="345"/>
      <c r="X540" s="352"/>
    </row>
    <row r="541" spans="1:24" s="4" customFormat="1" ht="32.25" customHeight="1" thickBot="1" x14ac:dyDescent="0.3">
      <c r="A541" s="300"/>
      <c r="B541" s="44" t="str">
        <f t="shared" si="399"/>
        <v>ГБУЗ АО Областная клиническая психиатрическая больница</v>
      </c>
      <c r="C541" s="319"/>
      <c r="D541" s="19" t="str">
        <f t="shared" si="409"/>
        <v>ПМСП, не включенная в базовую программу ОМС</v>
      </c>
      <c r="E541" s="303"/>
      <c r="F541" s="44" t="str">
        <f t="shared" si="402"/>
        <v>амбулаторно</v>
      </c>
      <c r="G541" s="276"/>
      <c r="H541" s="44" t="str">
        <f t="shared" si="403"/>
        <v>Первичная медико-санитарная помощь, в части диагностики и лечения</v>
      </c>
      <c r="I541" s="303"/>
      <c r="J541" s="44" t="str">
        <f t="shared" si="410"/>
        <v>психотерапия</v>
      </c>
      <c r="K541" s="69" t="s">
        <v>40</v>
      </c>
      <c r="L541" s="70" t="s">
        <v>118</v>
      </c>
      <c r="M541" s="76" t="s">
        <v>42</v>
      </c>
      <c r="N541" s="154">
        <v>1300</v>
      </c>
      <c r="O541" s="96">
        <v>651</v>
      </c>
      <c r="P541" s="53"/>
      <c r="Q541" s="52">
        <f t="shared" ref="Q541:Q570" si="420">IF(AND(N541&lt;&gt;0,M541="объем"),(O541/N541*100)/$Y$2*12,"")</f>
        <v>100.15384615384613</v>
      </c>
      <c r="R541" s="278"/>
      <c r="S541" s="279"/>
      <c r="T541" s="281"/>
      <c r="U541" s="274"/>
      <c r="V541" s="276"/>
      <c r="W541" s="345"/>
      <c r="X541" s="352"/>
    </row>
    <row r="542" spans="1:24" s="4" customFormat="1" ht="30" customHeight="1" thickBot="1" x14ac:dyDescent="0.3">
      <c r="A542" s="300"/>
      <c r="B542" s="44"/>
      <c r="C542" s="318"/>
      <c r="D542" s="19"/>
      <c r="E542" s="264"/>
      <c r="F542" s="44"/>
      <c r="G542" s="277"/>
      <c r="H542" s="44"/>
      <c r="I542" s="264"/>
      <c r="J542" s="44"/>
      <c r="K542" s="64" t="s">
        <v>133</v>
      </c>
      <c r="L542" s="70" t="s">
        <v>118</v>
      </c>
      <c r="M542" s="76" t="s">
        <v>42</v>
      </c>
      <c r="N542" s="154">
        <v>650</v>
      </c>
      <c r="O542" s="96">
        <v>325</v>
      </c>
      <c r="P542" s="53"/>
      <c r="Q542" s="160">
        <f t="shared" si="420"/>
        <v>100</v>
      </c>
      <c r="R542" s="266"/>
      <c r="S542" s="260"/>
      <c r="T542" s="305"/>
      <c r="U542" s="308"/>
      <c r="V542" s="277"/>
      <c r="W542" s="345"/>
      <c r="X542" s="352"/>
    </row>
    <row r="543" spans="1:24" s="4" customFormat="1" ht="30.75" customHeight="1" thickBot="1" x14ac:dyDescent="0.3">
      <c r="A543" s="300"/>
      <c r="B543" s="44" t="str">
        <f>IF(A543="",B541,A543)</f>
        <v>ГБУЗ АО Областная клиническая психиатрическая больница</v>
      </c>
      <c r="C543" s="317" t="s">
        <v>125</v>
      </c>
      <c r="D543" s="19" t="str">
        <f>IF(C543="",D541,C543)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3" s="290" t="s">
        <v>142</v>
      </c>
      <c r="F543" s="44" t="str">
        <f>IF(E543="",F541,E543)</f>
        <v>Дневной стационар</v>
      </c>
      <c r="G543" s="290" t="s">
        <v>47</v>
      </c>
      <c r="H543" s="44" t="str">
        <f>IF(G543="",H541,G543)</f>
        <v>Не предусмотрено</v>
      </c>
      <c r="I543" s="290" t="s">
        <v>88</v>
      </c>
      <c r="J543" s="44" t="str">
        <f>IF(I543="",J541,I543)</f>
        <v>психиатрия</v>
      </c>
      <c r="K543" s="67" t="s">
        <v>128</v>
      </c>
      <c r="L543" s="68" t="s">
        <v>3</v>
      </c>
      <c r="M543" s="68" t="s">
        <v>5</v>
      </c>
      <c r="N543" s="98">
        <v>99</v>
      </c>
      <c r="O543" s="98">
        <v>100</v>
      </c>
      <c r="P543" s="189">
        <f t="shared" si="416"/>
        <v>101.01010101010101</v>
      </c>
      <c r="Q543" s="51" t="str">
        <f t="shared" si="420"/>
        <v/>
      </c>
      <c r="R543" s="282">
        <f>IFERROR(AVERAGE(P543:P544),"")</f>
        <v>101.01010101010101</v>
      </c>
      <c r="S543" s="261">
        <f>AVERAGE(Q543:Q544)</f>
        <v>100.29268292682926</v>
      </c>
      <c r="T543" s="294">
        <f>IFERROR((R543*0.7+S543*0.3)*2,S543*2)</f>
        <v>201.58975117023894</v>
      </c>
      <c r="U543" s="283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ПЕРЕвыполнено</v>
      </c>
      <c r="V543" s="290"/>
      <c r="W543" s="345"/>
      <c r="X543" s="352"/>
    </row>
    <row r="544" spans="1:24" s="4" customFormat="1" ht="28.5" customHeight="1" thickBot="1" x14ac:dyDescent="0.3">
      <c r="A544" s="300"/>
      <c r="B544" s="44" t="str">
        <f t="shared" si="399"/>
        <v>ГБУЗ АО Областная клиническая психиатрическая больница</v>
      </c>
      <c r="C544" s="319"/>
      <c r="D544" s="19" t="str">
        <f t="shared" ref="D544:D585" si="421">IF(C544="",D543,C544)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4" s="290"/>
      <c r="F544" s="44" t="str">
        <f t="shared" si="402"/>
        <v>Дневной стационар</v>
      </c>
      <c r="G544" s="290"/>
      <c r="H544" s="44" t="str">
        <f t="shared" si="403"/>
        <v>Не предусмотрено</v>
      </c>
      <c r="I544" s="290"/>
      <c r="J544" s="44" t="str">
        <f t="shared" ref="J544:J596" si="422">IF(I544="",J543,I544)</f>
        <v>психиатрия</v>
      </c>
      <c r="K544" s="150" t="s">
        <v>144</v>
      </c>
      <c r="L544" s="151" t="s">
        <v>118</v>
      </c>
      <c r="M544" s="152" t="s">
        <v>42</v>
      </c>
      <c r="N544" s="162">
        <v>1025</v>
      </c>
      <c r="O544" s="96">
        <v>514</v>
      </c>
      <c r="P544" s="195"/>
      <c r="Q544" s="52">
        <f>IF(AND(N544&lt;&gt;0,M544="объем"),(O544/N544*100)/$Y$2*12,"")</f>
        <v>100.29268292682926</v>
      </c>
      <c r="R544" s="282"/>
      <c r="S544" s="261"/>
      <c r="T544" s="294"/>
      <c r="U544" s="283"/>
      <c r="V544" s="290"/>
      <c r="W544" s="345"/>
      <c r="X544" s="352"/>
    </row>
    <row r="545" spans="1:24" s="4" customFormat="1" ht="28.5" customHeight="1" thickBot="1" x14ac:dyDescent="0.3">
      <c r="A545" s="300"/>
      <c r="B545" s="44" t="str">
        <f t="shared" si="399"/>
        <v>ГБУЗ АО Областная клиническая психиатрическая больница</v>
      </c>
      <c r="C545" s="319"/>
      <c r="D545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5" s="275" t="s">
        <v>138</v>
      </c>
      <c r="F545" s="44" t="str">
        <f t="shared" si="402"/>
        <v>стационар</v>
      </c>
      <c r="G545" s="275" t="s">
        <v>47</v>
      </c>
      <c r="H545" s="44" t="str">
        <f t="shared" si="403"/>
        <v>Не предусмотрено</v>
      </c>
      <c r="I545" s="275" t="s">
        <v>88</v>
      </c>
      <c r="J545" s="44" t="str">
        <f t="shared" si="422"/>
        <v>психиатрия</v>
      </c>
      <c r="K545" s="67" t="s">
        <v>128</v>
      </c>
      <c r="L545" s="68" t="s">
        <v>3</v>
      </c>
      <c r="M545" s="68" t="s">
        <v>5</v>
      </c>
      <c r="N545" s="98">
        <v>99</v>
      </c>
      <c r="O545" s="98">
        <v>100</v>
      </c>
      <c r="P545" s="51">
        <f t="shared" si="416"/>
        <v>101.01010101010101</v>
      </c>
      <c r="Q545" s="51" t="str">
        <f>IF(AND(N545&lt;&gt;0,M545="объем"),(O545/N545*100)/$Y$2*12,"")</f>
        <v/>
      </c>
      <c r="R545" s="282">
        <f t="shared" ref="R545" si="423">IFERROR(AVERAGE(P545:P546),"")</f>
        <v>101.01010101010101</v>
      </c>
      <c r="S545" s="261">
        <f t="shared" ref="S545" si="424">AVERAGE(Q545:Q546)</f>
        <v>99.781789327514375</v>
      </c>
      <c r="T545" s="294">
        <f t="shared" ref="T545" si="425">IFERROR((R545*0.7+S545*0.3)*2,S545*2)</f>
        <v>201.28321501065003</v>
      </c>
      <c r="U545" s="283" t="str">
        <f t="shared" ref="U545" si="426"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ПЕРЕвыполнено</v>
      </c>
      <c r="V545" s="290"/>
      <c r="W545" s="345"/>
      <c r="X545" s="352"/>
    </row>
    <row r="546" spans="1:24" s="4" customFormat="1" ht="31.5" customHeight="1" thickBot="1" x14ac:dyDescent="0.3">
      <c r="A546" s="300"/>
      <c r="B546" s="44" t="str">
        <f t="shared" si="399"/>
        <v>ГБУЗ АО Областная клиническая психиатрическая больница</v>
      </c>
      <c r="C546" s="319"/>
      <c r="D546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6" s="277"/>
      <c r="F546" s="44" t="str">
        <f t="shared" si="402"/>
        <v>стационар</v>
      </c>
      <c r="G546" s="277"/>
      <c r="H546" s="44" t="str">
        <f t="shared" si="403"/>
        <v>Не предусмотрено</v>
      </c>
      <c r="I546" s="277"/>
      <c r="J546" s="44" t="str">
        <f t="shared" si="422"/>
        <v>психиатрия</v>
      </c>
      <c r="K546" s="69" t="s">
        <v>168</v>
      </c>
      <c r="L546" s="70" t="s">
        <v>118</v>
      </c>
      <c r="M546" s="66" t="s">
        <v>42</v>
      </c>
      <c r="N546" s="162">
        <v>5041</v>
      </c>
      <c r="O546" s="162">
        <v>2515</v>
      </c>
      <c r="P546" s="192" t="str">
        <f t="shared" si="416"/>
        <v/>
      </c>
      <c r="Q546" s="52">
        <f>IF(AND(N546&lt;&gt;0,M546="объем"),(O546/N546*100)/$Y$2*12,"")</f>
        <v>99.781789327514375</v>
      </c>
      <c r="R546" s="282"/>
      <c r="S546" s="261"/>
      <c r="T546" s="294"/>
      <c r="U546" s="283"/>
      <c r="V546" s="290"/>
      <c r="W546" s="345"/>
      <c r="X546" s="352"/>
    </row>
    <row r="547" spans="1:24" s="4" customFormat="1" ht="26.45" customHeight="1" thickBot="1" x14ac:dyDescent="0.3">
      <c r="A547" s="300"/>
      <c r="B547" s="44" t="str">
        <f t="shared" si="399"/>
        <v>ГБУЗ АО Областная клиническая психиатрическая больница</v>
      </c>
      <c r="C547" s="319"/>
      <c r="D547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7" s="275" t="s">
        <v>138</v>
      </c>
      <c r="F547" s="44" t="str">
        <f t="shared" si="402"/>
        <v>стационар</v>
      </c>
      <c r="G547" s="275" t="s">
        <v>47</v>
      </c>
      <c r="H547" s="44" t="str">
        <f t="shared" si="403"/>
        <v>Не предусмотрено</v>
      </c>
      <c r="I547" s="275" t="s">
        <v>308</v>
      </c>
      <c r="J547" s="44" t="str">
        <f t="shared" si="422"/>
        <v>Психиатрия для пациентов, больных туберкулезом</v>
      </c>
      <c r="K547" s="67" t="s">
        <v>128</v>
      </c>
      <c r="L547" s="68" t="s">
        <v>3</v>
      </c>
      <c r="M547" s="67" t="s">
        <v>5</v>
      </c>
      <c r="N547" s="98">
        <v>99</v>
      </c>
      <c r="O547" s="98">
        <v>100</v>
      </c>
      <c r="P547" s="192">
        <f t="shared" si="416"/>
        <v>101.01010101010101</v>
      </c>
      <c r="Q547" s="191" t="str">
        <f t="shared" ref="Q547:Q552" si="427">IF(AND(N547&lt;&gt;0,M547="объем"),(O547/N547*100)/$Y$2*12,"")</f>
        <v/>
      </c>
      <c r="R547" s="282">
        <f t="shared" ref="R547" si="428">IFERROR(AVERAGE(P547:P548),"")</f>
        <v>101.01010101010101</v>
      </c>
      <c r="S547" s="261">
        <f t="shared" ref="S547" si="429">AVERAGE(Q547:Q548)</f>
        <v>100</v>
      </c>
      <c r="T547" s="294">
        <f t="shared" ref="T547" si="430">IFERROR((R547*0.7+S547*0.3)*2,S547*2)</f>
        <v>201.4141414141414</v>
      </c>
      <c r="U547" s="283" t="str">
        <f t="shared" ref="U547" si="431"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ПЕРЕвыполнено</v>
      </c>
      <c r="V547" s="290"/>
      <c r="W547" s="345"/>
      <c r="X547" s="352"/>
    </row>
    <row r="548" spans="1:24" s="4" customFormat="1" ht="28.5" customHeight="1" thickBot="1" x14ac:dyDescent="0.3">
      <c r="A548" s="300"/>
      <c r="B548" s="44" t="str">
        <f t="shared" si="399"/>
        <v>ГБУЗ АО Областная клиническая психиатрическая больница</v>
      </c>
      <c r="C548" s="319"/>
      <c r="D548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8" s="277"/>
      <c r="F548" s="44" t="str">
        <f t="shared" si="402"/>
        <v>стационар</v>
      </c>
      <c r="G548" s="277"/>
      <c r="H548" s="44" t="str">
        <f t="shared" si="403"/>
        <v>Не предусмотрено</v>
      </c>
      <c r="I548" s="277"/>
      <c r="J548" s="44" t="str">
        <f t="shared" si="422"/>
        <v>Психиатрия для пациентов, больных туберкулезом</v>
      </c>
      <c r="K548" s="69" t="s">
        <v>168</v>
      </c>
      <c r="L548" s="70" t="s">
        <v>118</v>
      </c>
      <c r="M548" s="66" t="s">
        <v>42</v>
      </c>
      <c r="N548" s="96">
        <v>54</v>
      </c>
      <c r="O548" s="96">
        <v>27</v>
      </c>
      <c r="P548" s="192" t="str">
        <f t="shared" si="416"/>
        <v/>
      </c>
      <c r="Q548" s="191">
        <f t="shared" si="427"/>
        <v>100</v>
      </c>
      <c r="R548" s="282"/>
      <c r="S548" s="261"/>
      <c r="T548" s="294"/>
      <c r="U548" s="283"/>
      <c r="V548" s="290"/>
      <c r="W548" s="345"/>
      <c r="X548" s="352"/>
    </row>
    <row r="549" spans="1:24" s="4" customFormat="1" ht="26.45" customHeight="1" thickBot="1" x14ac:dyDescent="0.3">
      <c r="A549" s="300"/>
      <c r="B549" s="44" t="str">
        <f t="shared" si="399"/>
        <v>ГБУЗ АО Областная клиническая психиатрическая больница</v>
      </c>
      <c r="C549" s="319"/>
      <c r="D549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75" t="s">
        <v>138</v>
      </c>
      <c r="F549" s="44" t="str">
        <f t="shared" si="402"/>
        <v>стационар</v>
      </c>
      <c r="G549" s="275" t="s">
        <v>47</v>
      </c>
      <c r="H549" s="44" t="str">
        <f t="shared" si="403"/>
        <v>Не предусмотрено</v>
      </c>
      <c r="I549" s="275" t="s">
        <v>309</v>
      </c>
      <c r="J549" s="44" t="str">
        <f t="shared" si="422"/>
        <v>Психиатрия для принудительного лечения специализированного типа</v>
      </c>
      <c r="K549" s="67" t="s">
        <v>128</v>
      </c>
      <c r="L549" s="68" t="s">
        <v>3</v>
      </c>
      <c r="M549" s="67" t="s">
        <v>5</v>
      </c>
      <c r="N549" s="98">
        <v>99</v>
      </c>
      <c r="O549" s="98">
        <v>100</v>
      </c>
      <c r="P549" s="192">
        <f t="shared" si="416"/>
        <v>101.01010101010101</v>
      </c>
      <c r="Q549" s="191" t="str">
        <f t="shared" si="427"/>
        <v/>
      </c>
      <c r="R549" s="282">
        <f t="shared" ref="R549" si="432">IFERROR(AVERAGE(P549:P550),"")</f>
        <v>101.01010101010101</v>
      </c>
      <c r="S549" s="261">
        <f t="shared" ref="S549" si="433">AVERAGE(Q549:Q550)</f>
        <v>142.10526315789474</v>
      </c>
      <c r="T549" s="294">
        <f t="shared" ref="T549" si="434">IFERROR((R549*0.7+S549*0.3)*2,S549*2)</f>
        <v>226.67729930887822</v>
      </c>
      <c r="U549" s="283" t="str">
        <f t="shared" ref="U549" si="435"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ПЕРЕвыполнено</v>
      </c>
      <c r="V549" s="290"/>
      <c r="W549" s="345"/>
      <c r="X549" s="352"/>
    </row>
    <row r="550" spans="1:24" s="4" customFormat="1" ht="30.75" customHeight="1" thickBot="1" x14ac:dyDescent="0.3">
      <c r="A550" s="300"/>
      <c r="B550" s="44" t="str">
        <f t="shared" si="399"/>
        <v>ГБУЗ АО Областная клиническая психиатрическая больница</v>
      </c>
      <c r="C550" s="318"/>
      <c r="D550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77"/>
      <c r="F550" s="44" t="str">
        <f t="shared" si="402"/>
        <v>стационар</v>
      </c>
      <c r="G550" s="277"/>
      <c r="H550" s="44" t="str">
        <f t="shared" si="403"/>
        <v>Не предусмотрено</v>
      </c>
      <c r="I550" s="277"/>
      <c r="J550" s="44" t="str">
        <f t="shared" si="422"/>
        <v>Психиатрия для принудительного лечения специализированного типа</v>
      </c>
      <c r="K550" s="69" t="s">
        <v>168</v>
      </c>
      <c r="L550" s="70" t="s">
        <v>118</v>
      </c>
      <c r="M550" s="66" t="s">
        <v>42</v>
      </c>
      <c r="N550" s="96">
        <v>38</v>
      </c>
      <c r="O550" s="96">
        <v>27</v>
      </c>
      <c r="P550" s="192" t="str">
        <f t="shared" si="416"/>
        <v/>
      </c>
      <c r="Q550" s="191">
        <f t="shared" si="427"/>
        <v>142.10526315789474</v>
      </c>
      <c r="R550" s="282"/>
      <c r="S550" s="261"/>
      <c r="T550" s="294"/>
      <c r="U550" s="283"/>
      <c r="V550" s="290"/>
      <c r="W550" s="345"/>
      <c r="X550" s="352"/>
    </row>
    <row r="551" spans="1:24" s="4" customFormat="1" ht="27" customHeight="1" thickBot="1" x14ac:dyDescent="0.3">
      <c r="A551" s="300"/>
      <c r="B551" s="44" t="str">
        <f t="shared" si="399"/>
        <v>ГБУЗ АО Областная клиническая психиатрическая больница</v>
      </c>
      <c r="C551" s="289" t="s">
        <v>186</v>
      </c>
      <c r="D551" s="19" t="str">
        <f t="shared" si="421"/>
        <v>Судебно-психиатрическая экспертиза</v>
      </c>
      <c r="E551" s="290" t="s">
        <v>137</v>
      </c>
      <c r="F551" s="44" t="str">
        <f t="shared" si="402"/>
        <v>амбулаторно</v>
      </c>
      <c r="G551" s="290" t="s">
        <v>47</v>
      </c>
      <c r="H551" s="44" t="str">
        <f t="shared" si="403"/>
        <v>Не предусмотрено</v>
      </c>
      <c r="I551" s="290" t="s">
        <v>88</v>
      </c>
      <c r="J551" s="44" t="str">
        <f t="shared" si="422"/>
        <v>психиатрия</v>
      </c>
      <c r="K551" s="82" t="s">
        <v>187</v>
      </c>
      <c r="L551" s="68" t="s">
        <v>3</v>
      </c>
      <c r="M551" s="68" t="s">
        <v>5</v>
      </c>
      <c r="N551" s="98">
        <v>99</v>
      </c>
      <c r="O551" s="98">
        <v>100</v>
      </c>
      <c r="P551" s="192">
        <f t="shared" si="416"/>
        <v>101.01010101010101</v>
      </c>
      <c r="Q551" s="191" t="str">
        <f t="shared" si="427"/>
        <v/>
      </c>
      <c r="R551" s="282">
        <f>IFERROR(AVERAGE(P551:P552),"")</f>
        <v>101.01010101010101</v>
      </c>
      <c r="S551" s="261">
        <f>AVERAGE(Q551:Q552)</f>
        <v>98.322580645161281</v>
      </c>
      <c r="T551" s="294">
        <f>IFERROR((R551*0.7+S551*0.3)*2,S551*2)</f>
        <v>200.40768980123818</v>
      </c>
      <c r="U551" s="283" t="str">
        <f>IF(T551&lt;170,"ГЗ по услуге (работе) НЕ выполнено","")&amp;IF(AND(T551&gt;=170,T551&lt;=200),"ГЗ по услуге (работе) выполнено","")&amp;IF(T551&gt;200,"ГЗ по услуге (работе) ПЕРЕвыполнено","")</f>
        <v>ГЗ по услуге (работе) ПЕРЕвыполнено</v>
      </c>
      <c r="V551" s="290"/>
      <c r="W551" s="345"/>
      <c r="X551" s="352"/>
    </row>
    <row r="552" spans="1:24" s="4" customFormat="1" ht="27.75" customHeight="1" thickBot="1" x14ac:dyDescent="0.3">
      <c r="A552" s="300"/>
      <c r="B552" s="44" t="str">
        <f t="shared" si="399"/>
        <v>ГБУЗ АО Областная клиническая психиатрическая больница</v>
      </c>
      <c r="C552" s="289"/>
      <c r="D552" s="19" t="str">
        <f t="shared" si="421"/>
        <v>Судебно-психиатрическая экспертиза</v>
      </c>
      <c r="E552" s="290"/>
      <c r="F552" s="44" t="str">
        <f t="shared" si="402"/>
        <v>амбулаторно</v>
      </c>
      <c r="G552" s="290"/>
      <c r="H552" s="44" t="str">
        <f t="shared" si="403"/>
        <v>Не предусмотрено</v>
      </c>
      <c r="I552" s="290"/>
      <c r="J552" s="44" t="str">
        <f t="shared" si="422"/>
        <v>психиатрия</v>
      </c>
      <c r="K552" s="69" t="s">
        <v>167</v>
      </c>
      <c r="L552" s="70" t="s">
        <v>118</v>
      </c>
      <c r="M552" s="76" t="s">
        <v>42</v>
      </c>
      <c r="N552" s="94">
        <v>3100</v>
      </c>
      <c r="O552" s="96">
        <v>1524</v>
      </c>
      <c r="P552" s="53" t="str">
        <f t="shared" si="416"/>
        <v/>
      </c>
      <c r="Q552" s="191">
        <f t="shared" si="427"/>
        <v>98.322580645161281</v>
      </c>
      <c r="R552" s="282"/>
      <c r="S552" s="261"/>
      <c r="T552" s="294"/>
      <c r="U552" s="283"/>
      <c r="V552" s="290"/>
      <c r="W552" s="345"/>
      <c r="X552" s="352"/>
    </row>
    <row r="553" spans="1:24" s="4" customFormat="1" ht="25.5" customHeight="1" thickBot="1" x14ac:dyDescent="0.3">
      <c r="A553" s="300"/>
      <c r="B553" s="44" t="str">
        <f t="shared" si="399"/>
        <v>ГБУЗ АО Областная клиническая психиатрическая больница</v>
      </c>
      <c r="C553" s="289" t="s">
        <v>115</v>
      </c>
      <c r="D553" s="19" t="str">
        <f t="shared" si="42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3" s="290" t="s">
        <v>50</v>
      </c>
      <c r="F553" s="44" t="str">
        <f t="shared" si="402"/>
        <v>Вне медицинской организации</v>
      </c>
      <c r="G553" s="290" t="s">
        <v>47</v>
      </c>
      <c r="H553" s="44" t="str">
        <f t="shared" si="403"/>
        <v>Не предусмотрено</v>
      </c>
      <c r="I553" s="290" t="s">
        <v>160</v>
      </c>
      <c r="J553" s="44" t="str">
        <f t="shared" si="422"/>
        <v>Скорая, в том числе скорая специализированная, медицинская помощь (за исключением санитарно-авиационной эвакуации)</v>
      </c>
      <c r="K553" s="67" t="s">
        <v>128</v>
      </c>
      <c r="L553" s="68" t="s">
        <v>3</v>
      </c>
      <c r="M553" s="68" t="s">
        <v>5</v>
      </c>
      <c r="N553" s="98">
        <v>99</v>
      </c>
      <c r="O553" s="98">
        <v>100</v>
      </c>
      <c r="P553" s="51">
        <f t="shared" si="416"/>
        <v>101.01010101010101</v>
      </c>
      <c r="Q553" s="51"/>
      <c r="R553" s="282">
        <f>IFERROR(AVERAGE(P553:P554),"")</f>
        <v>101.01010101010101</v>
      </c>
      <c r="S553" s="261">
        <f>AVERAGE(Q553:Q554)</f>
        <v>100</v>
      </c>
      <c r="T553" s="294">
        <f>IFERROR((R553*0.7+S553*0.3)*2,S553*2)</f>
        <v>201.4141414141414</v>
      </c>
      <c r="U553" s="262" t="str">
        <f>IF(T553&lt;170,"ГЗ по услуге (работе) НЕ выполнено","")&amp;IF(AND(T553&gt;=170,T553&lt;=200),"ГЗ по услуге (работе) выполнено","")&amp;IF(T553&gt;200,"ГЗ по услуге (работе) ПЕРЕвыполнено","")</f>
        <v>ГЗ по услуге (работе) ПЕРЕвыполнено</v>
      </c>
      <c r="V553" s="290"/>
      <c r="W553" s="345"/>
      <c r="X553" s="352"/>
    </row>
    <row r="554" spans="1:24" s="4" customFormat="1" ht="30.75" customHeight="1" thickBot="1" x14ac:dyDescent="0.3">
      <c r="A554" s="301"/>
      <c r="B554" s="44" t="str">
        <f t="shared" si="399"/>
        <v>ГБУЗ АО Областная клиническая психиатрическая больница</v>
      </c>
      <c r="C554" s="289"/>
      <c r="D554" s="19" t="str">
        <f t="shared" si="42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4" s="290"/>
      <c r="F554" s="44" t="str">
        <f t="shared" si="402"/>
        <v>Вне медицинской организации</v>
      </c>
      <c r="G554" s="290"/>
      <c r="H554" s="44" t="str">
        <f t="shared" si="403"/>
        <v>Не предусмотрено</v>
      </c>
      <c r="I554" s="290"/>
      <c r="J554" s="44" t="str">
        <f t="shared" si="422"/>
        <v>Скорая, в том числе скорая специализированная, медицинская помощь (за исключением санитарно-авиационной эвакуации)</v>
      </c>
      <c r="K554" s="69" t="s">
        <v>44</v>
      </c>
      <c r="L554" s="65" t="s">
        <v>45</v>
      </c>
      <c r="M554" s="66" t="s">
        <v>42</v>
      </c>
      <c r="N554" s="97">
        <v>5200</v>
      </c>
      <c r="O554" s="162">
        <v>2600</v>
      </c>
      <c r="P554" s="53" t="str">
        <f t="shared" si="416"/>
        <v/>
      </c>
      <c r="Q554" s="52">
        <f t="shared" si="420"/>
        <v>100</v>
      </c>
      <c r="R554" s="282"/>
      <c r="S554" s="261"/>
      <c r="T554" s="294"/>
      <c r="U554" s="262"/>
      <c r="V554" s="290"/>
      <c r="W554" s="345"/>
      <c r="X554" s="352"/>
    </row>
    <row r="555" spans="1:24" s="4" customFormat="1" ht="33" customHeight="1" thickBot="1" x14ac:dyDescent="0.3">
      <c r="A555" s="295" t="s">
        <v>10</v>
      </c>
      <c r="B555" s="44" t="str">
        <f t="shared" si="399"/>
        <v>ГБУЗ АО Областной наркологический диспансер</v>
      </c>
      <c r="C555" s="317" t="s">
        <v>119</v>
      </c>
      <c r="D555" s="19" t="str">
        <f t="shared" si="421"/>
        <v>ПМСП, не включенная в базовую программу ОМС</v>
      </c>
      <c r="E555" s="290" t="s">
        <v>137</v>
      </c>
      <c r="F555" s="44" t="str">
        <f t="shared" si="402"/>
        <v>амбулаторно</v>
      </c>
      <c r="G555" s="290" t="s">
        <v>161</v>
      </c>
      <c r="H555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5" s="290" t="s">
        <v>268</v>
      </c>
      <c r="J555" s="44" t="str">
        <f t="shared" si="422"/>
        <v>По профилю психиатрия-наркология (в части наркологии)</v>
      </c>
      <c r="K555" s="67" t="s">
        <v>128</v>
      </c>
      <c r="L555" s="68" t="s">
        <v>3</v>
      </c>
      <c r="M555" s="68" t="s">
        <v>5</v>
      </c>
      <c r="N555" s="98">
        <v>99</v>
      </c>
      <c r="O555" s="98">
        <v>99</v>
      </c>
      <c r="P555" s="51">
        <f t="shared" si="416"/>
        <v>100</v>
      </c>
      <c r="Q555" s="51" t="str">
        <f t="shared" si="420"/>
        <v/>
      </c>
      <c r="R555" s="282">
        <f>IFERROR(AVERAGE(P555:P557),"")</f>
        <v>100</v>
      </c>
      <c r="S555" s="261">
        <f>AVERAGE(Q555:Q557)</f>
        <v>101.6058713485873</v>
      </c>
      <c r="T555" s="294">
        <f>IFERROR((R555*0.7+S555*0.3)*2,S555*2)</f>
        <v>200.96352280915238</v>
      </c>
      <c r="U555" s="262" t="str">
        <f>IF(T555&lt;170,"ГЗ по услуге (работе) НЕ выполнено","")&amp;IF(AND(T555&gt;=170,T555&lt;=200),"ГЗ по услуге (работе) выполнено","")&amp;IF(T555&gt;200,"ГЗ по услуге (работе) ПЕРЕвыполнено","")</f>
        <v>ГЗ по услуге (работе) ПЕРЕвыполнено</v>
      </c>
      <c r="V555" s="290"/>
      <c r="W555" s="267">
        <f>AVERAGE(T555:T573)</f>
        <v>194.19424245501216</v>
      </c>
      <c r="X555" s="270" t="str">
        <f>IF(W555&lt;170,"ГЗ по учреждению не выполнено","")&amp;IF(AND(W555&gt;=170,W555&lt;=200),"ГЗ по учреждению выполнено","")&amp;IF(W555&gt;200,"ГЗ по учреждению перевыполнено","")</f>
        <v>ГЗ по учреждению выполнено</v>
      </c>
    </row>
    <row r="556" spans="1:24" s="4" customFormat="1" ht="31.5" customHeight="1" thickBot="1" x14ac:dyDescent="0.3">
      <c r="A556" s="296"/>
      <c r="B556" s="44" t="str">
        <f t="shared" si="399"/>
        <v>ГБУЗ АО Областной наркологический диспансер</v>
      </c>
      <c r="C556" s="319"/>
      <c r="D556" s="19" t="str">
        <f t="shared" si="421"/>
        <v>ПМСП, не включенная в базовую программу ОМС</v>
      </c>
      <c r="E556" s="290"/>
      <c r="F556" s="44" t="str">
        <f t="shared" si="402"/>
        <v>амбулаторно</v>
      </c>
      <c r="G556" s="290"/>
      <c r="H556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6" s="290"/>
      <c r="J556" s="44" t="str">
        <f t="shared" si="422"/>
        <v>По профилю психиатрия-наркология (в части наркологии)</v>
      </c>
      <c r="K556" s="64" t="s">
        <v>40</v>
      </c>
      <c r="L556" s="65" t="s">
        <v>118</v>
      </c>
      <c r="M556" s="66" t="s">
        <v>42</v>
      </c>
      <c r="N556" s="101">
        <v>23859</v>
      </c>
      <c r="O556" s="101">
        <v>12288</v>
      </c>
      <c r="P556" s="53" t="str">
        <f t="shared" si="416"/>
        <v/>
      </c>
      <c r="Q556" s="52">
        <f t="shared" si="420"/>
        <v>103.00515528731296</v>
      </c>
      <c r="R556" s="282"/>
      <c r="S556" s="261"/>
      <c r="T556" s="294"/>
      <c r="U556" s="262"/>
      <c r="V556" s="290"/>
      <c r="W556" s="268"/>
      <c r="X556" s="271"/>
    </row>
    <row r="557" spans="1:24" s="4" customFormat="1" ht="32.25" customHeight="1" thickBot="1" x14ac:dyDescent="0.3">
      <c r="A557" s="296"/>
      <c r="B557" s="44" t="str">
        <f t="shared" ref="B557:B624" si="436">IF(A557="",B556,A557)</f>
        <v>ГБУЗ АО Областной наркологический диспансер</v>
      </c>
      <c r="C557" s="319"/>
      <c r="D557" s="19" t="str">
        <f t="shared" si="421"/>
        <v>ПМСП, не включенная в базовую программу ОМС</v>
      </c>
      <c r="E557" s="290"/>
      <c r="F557" s="44" t="str">
        <f t="shared" si="402"/>
        <v>амбулаторно</v>
      </c>
      <c r="G557" s="290"/>
      <c r="H557" s="44" t="str">
        <f t="shared" si="40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7" s="290"/>
      <c r="J557" s="44" t="str">
        <f t="shared" si="422"/>
        <v>По профилю психиатрия-наркология (в части наркологии)</v>
      </c>
      <c r="K557" s="64" t="s">
        <v>133</v>
      </c>
      <c r="L557" s="65" t="s">
        <v>118</v>
      </c>
      <c r="M557" s="66" t="s">
        <v>42</v>
      </c>
      <c r="N557" s="96">
        <v>25655</v>
      </c>
      <c r="O557" s="162">
        <v>12854</v>
      </c>
      <c r="P557" s="53"/>
      <c r="Q557" s="52">
        <f t="shared" si="420"/>
        <v>100.20658740986164</v>
      </c>
      <c r="R557" s="282"/>
      <c r="S557" s="261"/>
      <c r="T557" s="294"/>
      <c r="U557" s="262"/>
      <c r="V557" s="290"/>
      <c r="W557" s="268"/>
      <c r="X557" s="271"/>
    </row>
    <row r="558" spans="1:24" s="4" customFormat="1" ht="38.25" customHeight="1" thickBot="1" x14ac:dyDescent="0.3">
      <c r="A558" s="296"/>
      <c r="B558" s="44" t="str">
        <f t="shared" si="436"/>
        <v>ГБУЗ АО Областной наркологический диспансер</v>
      </c>
      <c r="C558" s="319"/>
      <c r="D558" s="19" t="str">
        <f t="shared" si="421"/>
        <v>ПМСП, не включенная в базовую программу ОМС</v>
      </c>
      <c r="E558" s="263" t="s">
        <v>137</v>
      </c>
      <c r="F558" s="44" t="str">
        <f t="shared" si="402"/>
        <v>амбулаторно</v>
      </c>
      <c r="G558" s="275" t="s">
        <v>39</v>
      </c>
      <c r="H558" s="44" t="str">
        <f t="shared" si="403"/>
        <v>Первичная медико-санитарная помощь, в части диагностики и лечения</v>
      </c>
      <c r="I558" s="263" t="s">
        <v>65</v>
      </c>
      <c r="J558" s="44" t="str">
        <f t="shared" si="422"/>
        <v>психотерапия</v>
      </c>
      <c r="K558" s="68" t="s">
        <v>128</v>
      </c>
      <c r="L558" s="68" t="s">
        <v>3</v>
      </c>
      <c r="M558" s="68" t="s">
        <v>5</v>
      </c>
      <c r="N558" s="98">
        <v>99</v>
      </c>
      <c r="O558" s="98">
        <v>99</v>
      </c>
      <c r="P558" s="51">
        <f t="shared" si="416"/>
        <v>100</v>
      </c>
      <c r="Q558" s="51"/>
      <c r="R558" s="265">
        <f>IFERROR(AVERAGE(P558:P559),"")</f>
        <v>100</v>
      </c>
      <c r="S558" s="259">
        <f>AVERAGE(Q558:Q559)</f>
        <v>104.77941176470588</v>
      </c>
      <c r="T558" s="280">
        <f>IFERROR((R558*0.7+S558*0.3)*2,S558*2)</f>
        <v>202.86764705882354</v>
      </c>
      <c r="U558" s="263" t="str">
        <f>IF(T558&lt;170,"ГЗ по услуге (работе) НЕ выполнено","")&amp;IF(AND(T558&gt;=170,T558&lt;=200),"ГЗ по услуге (работе) выполнено","")&amp;IF(T558&gt;200,"ГЗ по услуге (работе) ПЕРЕвыполнено","")</f>
        <v>ГЗ по услуге (работе) ПЕРЕвыполнено</v>
      </c>
      <c r="V558" s="275"/>
      <c r="W558" s="268"/>
      <c r="X558" s="271"/>
    </row>
    <row r="559" spans="1:24" s="4" customFormat="1" ht="34.5" customHeight="1" thickBot="1" x14ac:dyDescent="0.3">
      <c r="A559" s="296"/>
      <c r="B559" s="44" t="str">
        <f t="shared" si="436"/>
        <v>ГБУЗ АО Областной наркологический диспансер</v>
      </c>
      <c r="C559" s="319"/>
      <c r="D559" s="19" t="str">
        <f t="shared" si="421"/>
        <v>ПМСП, не включенная в базовую программу ОМС</v>
      </c>
      <c r="E559" s="303"/>
      <c r="F559" s="44" t="str">
        <f t="shared" si="402"/>
        <v>амбулаторно</v>
      </c>
      <c r="G559" s="276"/>
      <c r="H559" s="44" t="str">
        <f t="shared" si="403"/>
        <v>Первичная медико-санитарная помощь, в части диагностики и лечения</v>
      </c>
      <c r="I559" s="264"/>
      <c r="J559" s="44" t="str">
        <f t="shared" si="422"/>
        <v>психотерапия</v>
      </c>
      <c r="K559" s="69" t="s">
        <v>40</v>
      </c>
      <c r="L559" s="70" t="s">
        <v>118</v>
      </c>
      <c r="M559" s="76" t="s">
        <v>42</v>
      </c>
      <c r="N559" s="94">
        <v>4896</v>
      </c>
      <c r="O559" s="162">
        <v>2565</v>
      </c>
      <c r="P559" s="197" t="str">
        <f t="shared" si="416"/>
        <v/>
      </c>
      <c r="Q559" s="52">
        <f t="shared" si="420"/>
        <v>104.77941176470588</v>
      </c>
      <c r="R559" s="278"/>
      <c r="S559" s="279"/>
      <c r="T559" s="281"/>
      <c r="U559" s="303"/>
      <c r="V559" s="276"/>
      <c r="W559" s="268"/>
      <c r="X559" s="271"/>
    </row>
    <row r="560" spans="1:24" s="4" customFormat="1" ht="33" customHeight="1" thickBot="1" x14ac:dyDescent="0.3">
      <c r="A560" s="296"/>
      <c r="B560" s="44" t="str">
        <f t="shared" si="436"/>
        <v>ГБУЗ АО Областной наркологический диспансер</v>
      </c>
      <c r="C560" s="319"/>
      <c r="D560" s="19" t="str">
        <f t="shared" si="421"/>
        <v>ПМСП, не включенная в базовую программу ОМС</v>
      </c>
      <c r="E560" s="303" t="s">
        <v>137</v>
      </c>
      <c r="F560" s="44" t="str">
        <f t="shared" si="402"/>
        <v>амбулаторно</v>
      </c>
      <c r="G560" s="275" t="s">
        <v>39</v>
      </c>
      <c r="H560" s="44" t="str">
        <f t="shared" si="403"/>
        <v>Первичная медико-санитарная помощь, в части диагностики и лечения</v>
      </c>
      <c r="I560" s="263" t="s">
        <v>313</v>
      </c>
      <c r="J560" s="44" t="str">
        <f t="shared" si="422"/>
        <v>Клиническая лабораторная диагностика</v>
      </c>
      <c r="K560" s="68" t="s">
        <v>128</v>
      </c>
      <c r="L560" s="70" t="s">
        <v>3</v>
      </c>
      <c r="M560" s="76" t="s">
        <v>5</v>
      </c>
      <c r="N560" s="190">
        <v>99</v>
      </c>
      <c r="O560" s="212">
        <v>99</v>
      </c>
      <c r="P560" s="197">
        <f t="shared" si="416"/>
        <v>100</v>
      </c>
      <c r="Q560" s="196" t="str">
        <f t="shared" si="420"/>
        <v/>
      </c>
      <c r="R560" s="265">
        <f>IFERROR(AVERAGE(P560:P561),"")</f>
        <v>100</v>
      </c>
      <c r="S560" s="259">
        <f>AVERAGE(Q560:Q561)</f>
        <v>100</v>
      </c>
      <c r="T560" s="280">
        <f>IFERROR((R560*0.7+S560*0.3)*2,S560*2)</f>
        <v>200</v>
      </c>
      <c r="U560" s="263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выполнено</v>
      </c>
      <c r="V560" s="275"/>
      <c r="W560" s="268"/>
      <c r="X560" s="271"/>
    </row>
    <row r="561" spans="1:24" s="4" customFormat="1" ht="33" customHeight="1" thickBot="1" x14ac:dyDescent="0.3">
      <c r="A561" s="296"/>
      <c r="B561" s="44" t="str">
        <f t="shared" si="436"/>
        <v>ГБУЗ АО Областной наркологический диспансер</v>
      </c>
      <c r="C561" s="318"/>
      <c r="D561" s="19" t="str">
        <f t="shared" si="421"/>
        <v>ПМСП, не включенная в базовую программу ОМС</v>
      </c>
      <c r="E561" s="264"/>
      <c r="F561" s="44" t="str">
        <f t="shared" si="402"/>
        <v>амбулаторно</v>
      </c>
      <c r="G561" s="276"/>
      <c r="H561" s="44" t="str">
        <f t="shared" si="403"/>
        <v>Первичная медико-санитарная помощь, в части диагностики и лечения</v>
      </c>
      <c r="I561" s="264"/>
      <c r="J561" s="44" t="str">
        <f t="shared" si="422"/>
        <v>Клиническая лабораторная диагностика</v>
      </c>
      <c r="K561" s="69" t="s">
        <v>280</v>
      </c>
      <c r="L561" s="70" t="s">
        <v>118</v>
      </c>
      <c r="M561" s="76" t="s">
        <v>42</v>
      </c>
      <c r="N561" s="94">
        <v>400</v>
      </c>
      <c r="O561" s="96">
        <v>200</v>
      </c>
      <c r="P561" s="197" t="str">
        <f t="shared" si="416"/>
        <v/>
      </c>
      <c r="Q561" s="196">
        <f t="shared" si="420"/>
        <v>100</v>
      </c>
      <c r="R561" s="278"/>
      <c r="S561" s="279"/>
      <c r="T561" s="281"/>
      <c r="U561" s="303"/>
      <c r="V561" s="276"/>
      <c r="W561" s="268"/>
      <c r="X561" s="271"/>
    </row>
    <row r="562" spans="1:24" s="4" customFormat="1" ht="32.25" customHeight="1" thickBot="1" x14ac:dyDescent="0.3">
      <c r="A562" s="296"/>
      <c r="B562" s="44" t="str">
        <f t="shared" si="436"/>
        <v>ГБУЗ АО Областной наркологический диспансер</v>
      </c>
      <c r="C562" s="317" t="s">
        <v>125</v>
      </c>
      <c r="D562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2" s="275" t="s">
        <v>142</v>
      </c>
      <c r="F562" s="44" t="str">
        <f t="shared" si="402"/>
        <v>Дневной стационар</v>
      </c>
      <c r="G562" s="275" t="s">
        <v>47</v>
      </c>
      <c r="H562" s="44" t="str">
        <f t="shared" si="403"/>
        <v>Не предусмотрено</v>
      </c>
      <c r="I562" s="275" t="s">
        <v>268</v>
      </c>
      <c r="J562" s="44" t="str">
        <f t="shared" si="422"/>
        <v>По профилю психиатрия-наркология (в части наркологии)</v>
      </c>
      <c r="K562" s="67" t="s">
        <v>128</v>
      </c>
      <c r="L562" s="68" t="s">
        <v>3</v>
      </c>
      <c r="M562" s="68" t="s">
        <v>5</v>
      </c>
      <c r="N562" s="98">
        <v>99</v>
      </c>
      <c r="O562" s="98">
        <v>99</v>
      </c>
      <c r="P562" s="51">
        <f t="shared" si="416"/>
        <v>100</v>
      </c>
      <c r="Q562" s="196" t="str">
        <f t="shared" si="420"/>
        <v/>
      </c>
      <c r="R562" s="282">
        <f>IFERROR(AVERAGE(P562:P563),"")</f>
        <v>100</v>
      </c>
      <c r="S562" s="261">
        <f>AVERAGE(Q562:Q563)</f>
        <v>33.333333333333329</v>
      </c>
      <c r="T562" s="294">
        <f>IFERROR((R562*0.7+S562*0.3)*2,S562*2)</f>
        <v>160</v>
      </c>
      <c r="U562" s="262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НЕ выполнено</v>
      </c>
      <c r="V562" s="290"/>
      <c r="W562" s="268"/>
      <c r="X562" s="271"/>
    </row>
    <row r="563" spans="1:24" s="4" customFormat="1" ht="33" customHeight="1" thickBot="1" x14ac:dyDescent="0.3">
      <c r="A563" s="296"/>
      <c r="B563" s="44" t="str">
        <f t="shared" si="436"/>
        <v>ГБУЗ АО Областной наркологический диспансер</v>
      </c>
      <c r="C563" s="319"/>
      <c r="D563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3" s="277"/>
      <c r="F563" s="44" t="str">
        <f t="shared" si="402"/>
        <v>Дневной стационар</v>
      </c>
      <c r="G563" s="277"/>
      <c r="H563" s="44" t="str">
        <f t="shared" si="403"/>
        <v>Не предусмотрено</v>
      </c>
      <c r="I563" s="277"/>
      <c r="J563" s="44" t="str">
        <f t="shared" si="422"/>
        <v>По профилю психиатрия-наркология (в части наркологии)</v>
      </c>
      <c r="K563" s="69" t="s">
        <v>144</v>
      </c>
      <c r="L563" s="70" t="s">
        <v>118</v>
      </c>
      <c r="M563" s="66" t="s">
        <v>42</v>
      </c>
      <c r="N563" s="96">
        <v>78</v>
      </c>
      <c r="O563" s="96">
        <v>13</v>
      </c>
      <c r="P563" s="53" t="str">
        <f t="shared" ref="P563:P677" si="437">IF(AND(N563&lt;&gt;0,M563="Кач."),O563/N563*100,"")</f>
        <v/>
      </c>
      <c r="Q563" s="52">
        <f t="shared" si="420"/>
        <v>33.333333333333329</v>
      </c>
      <c r="R563" s="282"/>
      <c r="S563" s="261"/>
      <c r="T563" s="294"/>
      <c r="U563" s="262"/>
      <c r="V563" s="290"/>
      <c r="W563" s="268"/>
      <c r="X563" s="271"/>
    </row>
    <row r="564" spans="1:24" s="4" customFormat="1" ht="30" customHeight="1" thickBot="1" x14ac:dyDescent="0.3">
      <c r="A564" s="296"/>
      <c r="B564" s="44" t="str">
        <f t="shared" si="436"/>
        <v>ГБУЗ АО Областной наркологический диспансер</v>
      </c>
      <c r="C564" s="319"/>
      <c r="D564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4" s="275" t="s">
        <v>138</v>
      </c>
      <c r="F564" s="44" t="str">
        <f t="shared" si="402"/>
        <v>стационар</v>
      </c>
      <c r="G564" s="275" t="s">
        <v>47</v>
      </c>
      <c r="H564" s="44" t="str">
        <f t="shared" si="403"/>
        <v>Не предусмотрено</v>
      </c>
      <c r="I564" s="275" t="s">
        <v>268</v>
      </c>
      <c r="J564" s="44" t="str">
        <f t="shared" si="422"/>
        <v>По профилю психиатрия-наркология (в части наркологии)</v>
      </c>
      <c r="K564" s="67" t="s">
        <v>128</v>
      </c>
      <c r="L564" s="68" t="s">
        <v>3</v>
      </c>
      <c r="M564" s="68" t="s">
        <v>5</v>
      </c>
      <c r="N564" s="98">
        <v>99</v>
      </c>
      <c r="O564" s="98">
        <v>99</v>
      </c>
      <c r="P564" s="51">
        <f t="shared" si="437"/>
        <v>100</v>
      </c>
      <c r="Q564" s="51" t="str">
        <f t="shared" si="420"/>
        <v/>
      </c>
      <c r="R564" s="282">
        <f t="shared" ref="R564" si="438">IFERROR(AVERAGE(P564:P565),"")</f>
        <v>100</v>
      </c>
      <c r="S564" s="261">
        <f t="shared" ref="S564" si="439">AVERAGE(Q564:Q565)</f>
        <v>95.634095634095644</v>
      </c>
      <c r="T564" s="294">
        <f t="shared" ref="T564" si="440">IFERROR((R564*0.7+S564*0.3)*2,S564*2)</f>
        <v>197.38045738045739</v>
      </c>
      <c r="U564" s="262" t="str">
        <f t="shared" ref="U564" si="441">IF(T564&lt;170,"ГЗ по услуге (работе) НЕ выполнено","")&amp;IF(AND(T564&gt;=170,T564&lt;=200),"ГЗ по услуге (работе) выполнено","")&amp;IF(T564&gt;200,"ГЗ по услуге (работе) ПЕРЕвыполнено","")</f>
        <v>ГЗ по услуге (работе) выполнено</v>
      </c>
      <c r="V564" s="290"/>
      <c r="W564" s="268"/>
      <c r="X564" s="271"/>
    </row>
    <row r="565" spans="1:24" s="4" customFormat="1" ht="33.75" customHeight="1" thickBot="1" x14ac:dyDescent="0.3">
      <c r="A565" s="296"/>
      <c r="B565" s="44" t="str">
        <f t="shared" si="436"/>
        <v>ГБУЗ АО Областной наркологический диспансер</v>
      </c>
      <c r="C565" s="319"/>
      <c r="D565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5" s="277"/>
      <c r="F565" s="44" t="str">
        <f t="shared" si="402"/>
        <v>стационар</v>
      </c>
      <c r="G565" s="277"/>
      <c r="H565" s="44" t="str">
        <f t="shared" si="403"/>
        <v>Не предусмотрено</v>
      </c>
      <c r="I565" s="277"/>
      <c r="J565" s="44" t="str">
        <f t="shared" si="422"/>
        <v>По профилю психиатрия-наркология (в части наркологии)</v>
      </c>
      <c r="K565" s="69" t="s">
        <v>310</v>
      </c>
      <c r="L565" s="70" t="s">
        <v>118</v>
      </c>
      <c r="M565" s="66" t="s">
        <v>42</v>
      </c>
      <c r="N565" s="96">
        <v>2405</v>
      </c>
      <c r="O565" s="162">
        <v>1150</v>
      </c>
      <c r="P565" s="194" t="str">
        <f t="shared" si="437"/>
        <v/>
      </c>
      <c r="Q565" s="52">
        <f t="shared" si="420"/>
        <v>95.634095634095644</v>
      </c>
      <c r="R565" s="282"/>
      <c r="S565" s="261"/>
      <c r="T565" s="294"/>
      <c r="U565" s="262"/>
      <c r="V565" s="290"/>
      <c r="W565" s="268"/>
      <c r="X565" s="271"/>
    </row>
    <row r="566" spans="1:24" s="4" customFormat="1" ht="34.5" customHeight="1" thickBot="1" x14ac:dyDescent="0.3">
      <c r="A566" s="296"/>
      <c r="B566" s="44" t="str">
        <f t="shared" si="436"/>
        <v>ГБУЗ АО Областной наркологический диспансер</v>
      </c>
      <c r="C566" s="319"/>
      <c r="D566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6" s="275" t="s">
        <v>138</v>
      </c>
      <c r="F566" s="44" t="str">
        <f t="shared" si="402"/>
        <v>стационар</v>
      </c>
      <c r="G566" s="275" t="s">
        <v>47</v>
      </c>
      <c r="H566" s="44" t="str">
        <f t="shared" si="403"/>
        <v>Не предусмотрено</v>
      </c>
      <c r="I566" s="275" t="s">
        <v>268</v>
      </c>
      <c r="J566" s="44" t="str">
        <f t="shared" si="422"/>
        <v>По профилю психиатрия-наркология (в части наркологии)</v>
      </c>
      <c r="K566" s="67" t="s">
        <v>128</v>
      </c>
      <c r="L566" s="68" t="s">
        <v>3</v>
      </c>
      <c r="M566" s="67" t="s">
        <v>5</v>
      </c>
      <c r="N566" s="98">
        <v>99</v>
      </c>
      <c r="O566" s="98">
        <v>99</v>
      </c>
      <c r="P566" s="194">
        <f t="shared" si="437"/>
        <v>100</v>
      </c>
      <c r="Q566" s="193" t="str">
        <f t="shared" si="420"/>
        <v/>
      </c>
      <c r="R566" s="282">
        <f t="shared" ref="R566:R570" si="442">IFERROR(AVERAGE(P566:P567),"")</f>
        <v>100</v>
      </c>
      <c r="S566" s="261">
        <f t="shared" ref="S566:S570" si="443">AVERAGE(Q566:Q567)</f>
        <v>100.88495575221239</v>
      </c>
      <c r="T566" s="294">
        <f t="shared" ref="T566:T570" si="444">IFERROR((R566*0.7+S566*0.3)*2,S566*2)</f>
        <v>200.53097345132744</v>
      </c>
      <c r="U566" s="262" t="str">
        <f t="shared" ref="U566:U570" si="445">IF(T566&lt;170,"ГЗ по услуге (работе) НЕ выполнено","")&amp;IF(AND(T566&gt;=170,T566&lt;=200),"ГЗ по услуге (работе) выполнено","")&amp;IF(T566&gt;200,"ГЗ по услуге (работе) ПЕРЕвыполнено","")</f>
        <v>ГЗ по услуге (работе) ПЕРЕвыполнено</v>
      </c>
      <c r="V566" s="290"/>
      <c r="W566" s="268"/>
      <c r="X566" s="271"/>
    </row>
    <row r="567" spans="1:24" s="4" customFormat="1" ht="40.5" customHeight="1" thickBot="1" x14ac:dyDescent="0.3">
      <c r="A567" s="296"/>
      <c r="B567" s="44" t="str">
        <f t="shared" si="436"/>
        <v>ГБУЗ АО Областной наркологический диспансер</v>
      </c>
      <c r="C567" s="319"/>
      <c r="D567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7" s="277"/>
      <c r="F567" s="44" t="str">
        <f t="shared" si="402"/>
        <v>стационар</v>
      </c>
      <c r="G567" s="277"/>
      <c r="H567" s="44" t="str">
        <f t="shared" si="403"/>
        <v>Не предусмотрено</v>
      </c>
      <c r="I567" s="277"/>
      <c r="J567" s="44" t="str">
        <f t="shared" si="422"/>
        <v>По профилю психиатрия-наркология (в части наркологии)</v>
      </c>
      <c r="K567" s="69" t="s">
        <v>311</v>
      </c>
      <c r="L567" s="70" t="s">
        <v>118</v>
      </c>
      <c r="M567" s="66" t="s">
        <v>42</v>
      </c>
      <c r="N567" s="96">
        <v>113</v>
      </c>
      <c r="O567" s="96">
        <v>57</v>
      </c>
      <c r="P567" s="194" t="str">
        <f t="shared" si="437"/>
        <v/>
      </c>
      <c r="Q567" s="193">
        <f t="shared" si="420"/>
        <v>100.88495575221239</v>
      </c>
      <c r="R567" s="282"/>
      <c r="S567" s="261"/>
      <c r="T567" s="294"/>
      <c r="U567" s="262"/>
      <c r="V567" s="290"/>
      <c r="W567" s="268"/>
      <c r="X567" s="271"/>
    </row>
    <row r="568" spans="1:24" s="4" customFormat="1" ht="40.5" customHeight="1" thickBot="1" x14ac:dyDescent="0.3">
      <c r="A568" s="296"/>
      <c r="B568" s="44" t="str">
        <f t="shared" si="436"/>
        <v>ГБУЗ АО Областной наркологический диспансер</v>
      </c>
      <c r="C568" s="319"/>
      <c r="D568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8" s="275" t="s">
        <v>138</v>
      </c>
      <c r="F568" s="44" t="str">
        <f t="shared" si="402"/>
        <v>стационар</v>
      </c>
      <c r="G568" s="275" t="s">
        <v>47</v>
      </c>
      <c r="H568" s="44" t="str">
        <f t="shared" si="403"/>
        <v>Не предусмотрено</v>
      </c>
      <c r="I568" s="275" t="s">
        <v>312</v>
      </c>
      <c r="J568" s="44" t="str">
        <f t="shared" si="422"/>
        <v>Медицинская реабилитация при заболеваниях, не входящих в базовую программу обязательного медицинского страхования</v>
      </c>
      <c r="K568" s="67" t="s">
        <v>128</v>
      </c>
      <c r="L568" s="70" t="s">
        <v>3</v>
      </c>
      <c r="M568" s="66" t="s">
        <v>5</v>
      </c>
      <c r="N568" s="98">
        <v>99</v>
      </c>
      <c r="O568" s="98">
        <v>99</v>
      </c>
      <c r="P568" s="194">
        <f t="shared" si="437"/>
        <v>100</v>
      </c>
      <c r="Q568" s="193" t="str">
        <f t="shared" si="420"/>
        <v/>
      </c>
      <c r="R568" s="282">
        <f t="shared" si="442"/>
        <v>100</v>
      </c>
      <c r="S568" s="261">
        <f t="shared" si="443"/>
        <v>87.20930232558139</v>
      </c>
      <c r="T568" s="294">
        <f t="shared" si="444"/>
        <v>192.32558139534882</v>
      </c>
      <c r="U568" s="262" t="str">
        <f t="shared" si="445"/>
        <v>ГЗ по услуге (работе) выполнено</v>
      </c>
      <c r="V568" s="290"/>
      <c r="W568" s="268"/>
      <c r="X568" s="271"/>
    </row>
    <row r="569" spans="1:24" s="4" customFormat="1" ht="38.25" customHeight="1" thickBot="1" x14ac:dyDescent="0.3">
      <c r="A569" s="296"/>
      <c r="B569" s="44" t="str">
        <f t="shared" si="436"/>
        <v>ГБУЗ АО Областной наркологический диспансер</v>
      </c>
      <c r="C569" s="318"/>
      <c r="D569" s="19" t="str">
        <f t="shared" si="421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9" s="277"/>
      <c r="F569" s="44" t="str">
        <f t="shared" si="402"/>
        <v>стационар</v>
      </c>
      <c r="G569" s="277"/>
      <c r="H569" s="44" t="str">
        <f t="shared" si="403"/>
        <v>Не предусмотрено</v>
      </c>
      <c r="I569" s="277"/>
      <c r="J569" s="44" t="str">
        <f t="shared" si="422"/>
        <v>Медицинская реабилитация при заболеваниях, не входящих в базовую программу обязательного медицинского страхования</v>
      </c>
      <c r="K569" s="69" t="s">
        <v>341</v>
      </c>
      <c r="L569" s="70" t="s">
        <v>118</v>
      </c>
      <c r="M569" s="66" t="s">
        <v>42</v>
      </c>
      <c r="N569" s="96">
        <v>344</v>
      </c>
      <c r="O569" s="96">
        <v>150</v>
      </c>
      <c r="P569" s="194" t="str">
        <f t="shared" si="437"/>
        <v/>
      </c>
      <c r="Q569" s="193">
        <f t="shared" si="420"/>
        <v>87.20930232558139</v>
      </c>
      <c r="R569" s="282"/>
      <c r="S569" s="261"/>
      <c r="T569" s="294"/>
      <c r="U569" s="262"/>
      <c r="V569" s="290"/>
      <c r="W569" s="268"/>
      <c r="X569" s="271"/>
    </row>
    <row r="570" spans="1:24" s="4" customFormat="1" ht="30" customHeight="1" thickBot="1" x14ac:dyDescent="0.3">
      <c r="A570" s="296"/>
      <c r="B570" s="44" t="str">
        <f t="shared" si="436"/>
        <v>ГБУЗ АО Областной наркологический диспансер</v>
      </c>
      <c r="C570" s="284" t="s">
        <v>340</v>
      </c>
      <c r="D570" s="19" t="str">
        <f t="shared" si="421"/>
        <v xml:space="preserve">Организация осуществления мероприятий по профилактике и формированию здорового образа жизни </v>
      </c>
      <c r="E570" s="263" t="s">
        <v>47</v>
      </c>
      <c r="F570" s="44" t="str">
        <f t="shared" si="402"/>
        <v>Не предусмотрено</v>
      </c>
      <c r="G570" s="263" t="s">
        <v>47</v>
      </c>
      <c r="H570" s="44" t="str">
        <f t="shared" si="403"/>
        <v>Не предусмотрено</v>
      </c>
      <c r="I570" s="263" t="s">
        <v>47</v>
      </c>
      <c r="J570" s="44" t="str">
        <f t="shared" si="422"/>
        <v>Не предусмотрено</v>
      </c>
      <c r="K570" s="68" t="s">
        <v>174</v>
      </c>
      <c r="L570" s="68" t="s">
        <v>3</v>
      </c>
      <c r="M570" s="68" t="s">
        <v>5</v>
      </c>
      <c r="N570" s="98">
        <v>99</v>
      </c>
      <c r="O570" s="98">
        <v>99</v>
      </c>
      <c r="P570" s="57">
        <f t="shared" si="437"/>
        <v>100</v>
      </c>
      <c r="Q570" s="57" t="str">
        <f t="shared" si="420"/>
        <v/>
      </c>
      <c r="R570" s="282">
        <f t="shared" si="442"/>
        <v>100</v>
      </c>
      <c r="S570" s="261">
        <f t="shared" si="443"/>
        <v>103.33333333333334</v>
      </c>
      <c r="T570" s="294">
        <f t="shared" si="444"/>
        <v>202</v>
      </c>
      <c r="U570" s="262" t="str">
        <f t="shared" si="445"/>
        <v>ГЗ по услуге (работе) ПЕРЕвыполнено</v>
      </c>
      <c r="V570" s="290"/>
      <c r="W570" s="268"/>
      <c r="X570" s="271"/>
    </row>
    <row r="571" spans="1:24" s="4" customFormat="1" ht="33.75" customHeight="1" thickBot="1" x14ac:dyDescent="0.3">
      <c r="A571" s="296"/>
      <c r="B571" s="44" t="str">
        <f t="shared" si="436"/>
        <v>ГБУЗ АО Областной наркологический диспансер</v>
      </c>
      <c r="C571" s="285"/>
      <c r="D571" s="19" t="str">
        <f t="shared" si="421"/>
        <v xml:space="preserve">Организация осуществления мероприятий по профилактике и формированию здорового образа жизни </v>
      </c>
      <c r="E571" s="264"/>
      <c r="F571" s="44" t="str">
        <f t="shared" si="402"/>
        <v>Не предусмотрено</v>
      </c>
      <c r="G571" s="264"/>
      <c r="H571" s="44" t="str">
        <f t="shared" si="403"/>
        <v>Не предусмотрено</v>
      </c>
      <c r="I571" s="264"/>
      <c r="J571" s="44" t="str">
        <f t="shared" si="422"/>
        <v>Не предусмотрено</v>
      </c>
      <c r="K571" s="69" t="s">
        <v>172</v>
      </c>
      <c r="L571" s="81" t="s">
        <v>58</v>
      </c>
      <c r="M571" s="76" t="s">
        <v>42</v>
      </c>
      <c r="N571" s="96">
        <v>60</v>
      </c>
      <c r="O571" s="97">
        <v>31</v>
      </c>
      <c r="P571" s="58" t="str">
        <f t="shared" si="437"/>
        <v/>
      </c>
      <c r="Q571" s="59">
        <f t="shared" ref="Q571" si="446">IF(AND(N571&lt;&gt;0,M571="объем"),(O571/N571*100)/$Y$2*12,"")</f>
        <v>103.33333333333334</v>
      </c>
      <c r="R571" s="282"/>
      <c r="S571" s="261"/>
      <c r="T571" s="294"/>
      <c r="U571" s="262"/>
      <c r="V571" s="290"/>
      <c r="W571" s="268"/>
      <c r="X571" s="271"/>
    </row>
    <row r="572" spans="1:24" s="4" customFormat="1" ht="32.25" customHeight="1" thickBot="1" x14ac:dyDescent="0.3">
      <c r="A572" s="296"/>
      <c r="B572" s="44" t="str">
        <f t="shared" si="436"/>
        <v>ГБУЗ АО Областной наркологический диспансер</v>
      </c>
      <c r="C572" s="289" t="s">
        <v>188</v>
      </c>
      <c r="D572" s="19" t="str">
        <f t="shared" si="421"/>
        <v>Медицинское освидетельствование на состояние опьянения (алкогольного, наркотического или иного токсического)</v>
      </c>
      <c r="E572" s="290" t="s">
        <v>47</v>
      </c>
      <c r="F572" s="44" t="str">
        <f t="shared" si="402"/>
        <v>Не предусмотрено</v>
      </c>
      <c r="G572" s="290" t="s">
        <v>47</v>
      </c>
      <c r="H572" s="44" t="str">
        <f t="shared" si="403"/>
        <v>Не предусмотрено</v>
      </c>
      <c r="I572" s="290" t="s">
        <v>47</v>
      </c>
      <c r="J572" s="44" t="str">
        <f t="shared" si="422"/>
        <v>Не предусмотрено</v>
      </c>
      <c r="K572" s="80" t="s">
        <v>57</v>
      </c>
      <c r="L572" s="67" t="s">
        <v>57</v>
      </c>
      <c r="M572" s="68"/>
      <c r="N572" s="98"/>
      <c r="O572" s="98"/>
      <c r="P572" s="57" t="str">
        <f t="shared" si="437"/>
        <v/>
      </c>
      <c r="Q572" s="51"/>
      <c r="R572" s="282" t="str">
        <f>IFERROR(AVERAGE(P572:P573),"")</f>
        <v/>
      </c>
      <c r="S572" s="261">
        <f>AVERAGE(Q572:Q573)</f>
        <v>95.84</v>
      </c>
      <c r="T572" s="294">
        <f>IFERROR((R572*0.7+S572*0.3)*2,S572*2)</f>
        <v>191.68</v>
      </c>
      <c r="U572" s="262" t="str">
        <f>IF(T572&lt;170,"ГЗ по услуге (работе) НЕ выполнено","")&amp;IF(AND(T572&gt;=170,T572&lt;=200),"ГЗ по услуге (работе) выполнено","")&amp;IF(T572&gt;200,"ГЗ по услуге (работе) ПЕРЕвыполнено","")</f>
        <v>ГЗ по услуге (работе) выполнено</v>
      </c>
      <c r="V572" s="290"/>
      <c r="W572" s="268"/>
      <c r="X572" s="271"/>
    </row>
    <row r="573" spans="1:24" s="4" customFormat="1" ht="33" customHeight="1" x14ac:dyDescent="0.25">
      <c r="A573" s="297"/>
      <c r="B573" s="44" t="str">
        <f t="shared" si="436"/>
        <v>ГБУЗ АО Областной наркологический диспансер</v>
      </c>
      <c r="C573" s="289"/>
      <c r="D573" s="19" t="str">
        <f t="shared" si="421"/>
        <v>Медицинское освидетельствование на состояние опьянения (алкогольного, наркотического или иного токсического)</v>
      </c>
      <c r="E573" s="290"/>
      <c r="F573" s="44" t="str">
        <f t="shared" si="402"/>
        <v>Не предусмотрено</v>
      </c>
      <c r="G573" s="290"/>
      <c r="H573" s="44" t="str">
        <f t="shared" si="403"/>
        <v>Не предусмотрено</v>
      </c>
      <c r="I573" s="290"/>
      <c r="J573" s="44" t="str">
        <f t="shared" si="422"/>
        <v>Не предусмотрено</v>
      </c>
      <c r="K573" s="69" t="s">
        <v>189</v>
      </c>
      <c r="L573" s="70" t="s">
        <v>58</v>
      </c>
      <c r="M573" s="66" t="s">
        <v>42</v>
      </c>
      <c r="N573" s="96">
        <v>7500</v>
      </c>
      <c r="O573" s="162">
        <v>3594</v>
      </c>
      <c r="P573" s="53"/>
      <c r="Q573" s="52">
        <f>IF(AND(N573&lt;&gt;0,M573="объем"),(O573/N573*100)/$Y$2*12,"")</f>
        <v>95.84</v>
      </c>
      <c r="R573" s="282"/>
      <c r="S573" s="261"/>
      <c r="T573" s="294"/>
      <c r="U573" s="262"/>
      <c r="V573" s="290"/>
      <c r="W573" s="268"/>
      <c r="X573" s="271"/>
    </row>
    <row r="574" spans="1:24" s="4" customFormat="1" ht="29.25" customHeight="1" thickBot="1" x14ac:dyDescent="0.3">
      <c r="A574" s="313" t="s">
        <v>254</v>
      </c>
      <c r="B574" s="44" t="str">
        <f>IF(A574="",B573,A574)</f>
        <v>ГБУЗ АО Областной клинический онкологический диспансер</v>
      </c>
      <c r="C574" s="284" t="s">
        <v>71</v>
      </c>
      <c r="D574" s="19" t="str">
        <f t="shared" si="421"/>
        <v>Паллиативная медицинская помощь</v>
      </c>
      <c r="E574" s="262" t="s">
        <v>138</v>
      </c>
      <c r="F574" s="44" t="str">
        <f>IF(E574="",F573,E574)</f>
        <v>стационар</v>
      </c>
      <c r="G574" s="262" t="s">
        <v>43</v>
      </c>
      <c r="H574" s="44" t="str">
        <f>IF(G574="",H573,G574)</f>
        <v>паллиативная медицинская помощь</v>
      </c>
      <c r="I574" s="262" t="s">
        <v>190</v>
      </c>
      <c r="J574" s="44" t="str">
        <f t="shared" si="422"/>
        <v>по профилю онкология</v>
      </c>
      <c r="K574" s="67" t="s">
        <v>128</v>
      </c>
      <c r="L574" s="67" t="s">
        <v>3</v>
      </c>
      <c r="M574" s="67" t="s">
        <v>5</v>
      </c>
      <c r="N574" s="98">
        <v>99</v>
      </c>
      <c r="O574" s="98">
        <v>99</v>
      </c>
      <c r="P574" s="51">
        <f t="shared" ref="P574:P575" si="447">IF(AND(N574&lt;&gt;0,M574="Кач."),O574/N574*100,"")</f>
        <v>100</v>
      </c>
      <c r="Q574" s="51"/>
      <c r="R574" s="282">
        <f>IFERROR(AVERAGE(P574:P575),"")</f>
        <v>100</v>
      </c>
      <c r="S574" s="261">
        <f>AVERAGE(Q574:Q575)</f>
        <v>99.961285327138967</v>
      </c>
      <c r="T574" s="294">
        <f>IFERROR((R574*0.7+S574*0.3)*2,S574*2)</f>
        <v>199.97677119628338</v>
      </c>
      <c r="U574" s="262" t="str">
        <f>IF(T574&lt;170,"ГЗ по услуге (работе) НЕ выполнено","")&amp;IF(AND(T574&gt;=170,T574&lt;=200),"ГЗ по услуге (работе) выполнено","")&amp;IF(T574&gt;200,"ГЗ по услуге (работе) ПЕРЕвыполнено","")</f>
        <v>ГЗ по услуге (работе) выполнено</v>
      </c>
      <c r="V574" s="290"/>
      <c r="W574" s="267">
        <f>AVERAGE(T574:T579)</f>
        <v>200.04939992257064</v>
      </c>
      <c r="X574" s="404" t="str">
        <f>IF(W574&lt;170,"ГЗ по учреждению не выполнено","")&amp;IF(AND(W574&gt;=170,W574&lt;=200),"ГЗ по учреждению выполнено","")&amp;IF(W574&gt;200,"ГЗ по учреждению перевыполнено","")</f>
        <v>ГЗ по учреждению перевыполнено</v>
      </c>
    </row>
    <row r="575" spans="1:24" s="4" customFormat="1" ht="36" customHeight="1" thickBot="1" x14ac:dyDescent="0.3">
      <c r="A575" s="314"/>
      <c r="B575" s="44" t="str">
        <f t="shared" si="436"/>
        <v>ГБУЗ АО Областной клинический онкологический диспансер</v>
      </c>
      <c r="C575" s="285"/>
      <c r="D575" s="19" t="str">
        <f t="shared" si="421"/>
        <v>Паллиативная медицинская помощь</v>
      </c>
      <c r="E575" s="262"/>
      <c r="F575" s="44" t="str">
        <f t="shared" si="402"/>
        <v>стационар</v>
      </c>
      <c r="G575" s="262"/>
      <c r="H575" s="44" t="str">
        <f t="shared" si="403"/>
        <v>паллиативная медицинская помощь</v>
      </c>
      <c r="I575" s="262"/>
      <c r="J575" s="44" t="str">
        <f t="shared" si="422"/>
        <v>по профилю онкология</v>
      </c>
      <c r="K575" s="64" t="s">
        <v>134</v>
      </c>
      <c r="L575" s="65" t="s">
        <v>135</v>
      </c>
      <c r="M575" s="66" t="s">
        <v>42</v>
      </c>
      <c r="N575" s="97">
        <v>10332</v>
      </c>
      <c r="O575" s="162">
        <v>5164</v>
      </c>
      <c r="P575" s="53" t="str">
        <f t="shared" si="447"/>
        <v/>
      </c>
      <c r="Q575" s="52">
        <f>IF(AND(N575&lt;&gt;0,M575="объем"),(O575/N575*100)/$Y$2*12,"")</f>
        <v>99.961285327138967</v>
      </c>
      <c r="R575" s="282"/>
      <c r="S575" s="261"/>
      <c r="T575" s="294"/>
      <c r="U575" s="262"/>
      <c r="V575" s="290"/>
      <c r="W575" s="268"/>
      <c r="X575" s="405"/>
    </row>
    <row r="576" spans="1:24" s="4" customFormat="1" ht="31.5" customHeight="1" thickBot="1" x14ac:dyDescent="0.3">
      <c r="A576" s="314"/>
      <c r="B576" s="44" t="str">
        <f t="shared" si="436"/>
        <v>ГБУЗ АО Областной клинический онкологический диспансер</v>
      </c>
      <c r="C576" s="298" t="s">
        <v>226</v>
      </c>
      <c r="D576" s="19" t="str">
        <f t="shared" si="42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6" s="262" t="s">
        <v>277</v>
      </c>
      <c r="F576" s="44" t="str">
        <f t="shared" si="402"/>
        <v>заключение договоров</v>
      </c>
      <c r="G576" s="262" t="s">
        <v>279</v>
      </c>
      <c r="H576" s="44" t="str">
        <f t="shared" si="40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6" s="262" t="s">
        <v>278</v>
      </c>
      <c r="J576" s="44" t="str">
        <f t="shared" si="42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6" s="71" t="s">
        <v>227</v>
      </c>
      <c r="L576" s="70" t="s">
        <v>3</v>
      </c>
      <c r="M576" s="67" t="s">
        <v>5</v>
      </c>
      <c r="N576" s="98">
        <v>100</v>
      </c>
      <c r="O576" s="98">
        <v>100</v>
      </c>
      <c r="P576" s="57">
        <f t="shared" si="437"/>
        <v>100</v>
      </c>
      <c r="Q576" s="51"/>
      <c r="R576" s="282">
        <f>IFERROR(AVERAGE(P576:P577),"")</f>
        <v>100</v>
      </c>
      <c r="S576" s="261">
        <f>AVERAGE(Q576:Q577)</f>
        <v>100</v>
      </c>
      <c r="T576" s="294">
        <f>IFERROR((R576*0.7+S576*0.3)*2,S576*2)</f>
        <v>200</v>
      </c>
      <c r="U576" s="262" t="str">
        <f>IF(T576&lt;170,"ГЗ по услуге (работе) НЕ выполнено","")&amp;IF(AND(T576&gt;=170,T576&lt;=200),"ГЗ по услуге (работе) выполнено","")&amp;IF(T576&gt;200,"ГЗ по услуге (работе) ПЕРЕвыполнено","")</f>
        <v>ГЗ по услуге (работе) выполнено</v>
      </c>
      <c r="V576" s="290"/>
      <c r="W576" s="268"/>
      <c r="X576" s="405"/>
    </row>
    <row r="577" spans="1:24" s="4" customFormat="1" ht="32.25" customHeight="1" thickBot="1" x14ac:dyDescent="0.3">
      <c r="A577" s="314"/>
      <c r="B577" s="44" t="str">
        <f t="shared" si="436"/>
        <v>ГБУЗ АО Областной клинический онкологический диспансер</v>
      </c>
      <c r="C577" s="298"/>
      <c r="D577" s="19" t="str">
        <f t="shared" si="42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7" s="262"/>
      <c r="F577" s="44" t="str">
        <f t="shared" si="402"/>
        <v>заключение договоров</v>
      </c>
      <c r="G577" s="262"/>
      <c r="H577" s="44" t="str">
        <f t="shared" si="40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7" s="262"/>
      <c r="J577" s="44" t="str">
        <f t="shared" si="42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7" s="72" t="s">
        <v>234</v>
      </c>
      <c r="L577" s="70" t="s">
        <v>228</v>
      </c>
      <c r="M577" s="76" t="s">
        <v>42</v>
      </c>
      <c r="N577" s="97">
        <v>63.18</v>
      </c>
      <c r="O577" s="97">
        <v>63.18</v>
      </c>
      <c r="P577" s="53" t="str">
        <f t="shared" ref="P577:P579" si="448">IF(AND(N577&lt;&gt;0,M577="Кач."),O577/N577*100,"")</f>
        <v/>
      </c>
      <c r="Q577" s="55">
        <f>IF(AND(N577&lt;&gt;0,M577="объем"),(O577/N577*100),"")</f>
        <v>100</v>
      </c>
      <c r="R577" s="282"/>
      <c r="S577" s="261"/>
      <c r="T577" s="294"/>
      <c r="U577" s="262"/>
      <c r="V577" s="290"/>
      <c r="W577" s="268"/>
      <c r="X577" s="405"/>
    </row>
    <row r="578" spans="1:24" s="4" customFormat="1" ht="31.5" customHeight="1" thickBot="1" x14ac:dyDescent="0.3">
      <c r="A578" s="314"/>
      <c r="B578" s="44" t="str">
        <f t="shared" si="436"/>
        <v>ГБУЗ АО Областной клинический онкологический диспансер</v>
      </c>
      <c r="C578" s="284" t="s">
        <v>120</v>
      </c>
      <c r="D578" s="19" t="str">
        <f t="shared" si="421"/>
        <v>ПМСП, включенная в базовую программу ОМС</v>
      </c>
      <c r="E578" s="263" t="s">
        <v>137</v>
      </c>
      <c r="F578" s="44" t="str">
        <f t="shared" si="402"/>
        <v>амбулаторно</v>
      </c>
      <c r="G578" s="290" t="s">
        <v>47</v>
      </c>
      <c r="H578" s="44" t="str">
        <f t="shared" si="403"/>
        <v>Не предусмотрено</v>
      </c>
      <c r="I578" s="275" t="s">
        <v>233</v>
      </c>
      <c r="J578" s="44" t="str">
        <f t="shared" si="422"/>
        <v>онкология (для стомированных)</v>
      </c>
      <c r="K578" s="67" t="s">
        <v>128</v>
      </c>
      <c r="L578" s="68" t="s">
        <v>3</v>
      </c>
      <c r="M578" s="68" t="s">
        <v>5</v>
      </c>
      <c r="N578" s="98">
        <v>99</v>
      </c>
      <c r="O578" s="98">
        <v>99</v>
      </c>
      <c r="P578" s="51">
        <f t="shared" si="448"/>
        <v>100</v>
      </c>
      <c r="Q578" s="51"/>
      <c r="R578" s="282">
        <f>IFERROR(AVERAGE(P578:P579),"")</f>
        <v>100</v>
      </c>
      <c r="S578" s="261">
        <f>AVERAGE(Q578:Q579)</f>
        <v>100.28571428571429</v>
      </c>
      <c r="T578" s="294">
        <f>IFERROR((R578*0.7+S578*0.3)*2,S578*2)</f>
        <v>200.17142857142858</v>
      </c>
      <c r="U578" s="262" t="str">
        <f>IF(T578&lt;170,"ГЗ по услуге (работе) НЕ выполнено","")&amp;IF(AND(T578&gt;=170,T578&lt;=200),"ГЗ по услуге (работе) выполнено","")&amp;IF(T578&gt;200,"ГЗ по услуге (работе) ПЕРЕвыполнено","")</f>
        <v>ГЗ по услуге (работе) ПЕРЕвыполнено</v>
      </c>
      <c r="V578" s="290"/>
      <c r="W578" s="268"/>
      <c r="X578" s="405"/>
    </row>
    <row r="579" spans="1:24" s="4" customFormat="1" ht="33" customHeight="1" thickBot="1" x14ac:dyDescent="0.3">
      <c r="A579" s="315"/>
      <c r="B579" s="44" t="str">
        <f t="shared" si="436"/>
        <v>ГБУЗ АО Областной клинический онкологический диспансер</v>
      </c>
      <c r="C579" s="285"/>
      <c r="D579" s="19" t="str">
        <f t="shared" si="421"/>
        <v>ПМСП, включенная в базовую программу ОМС</v>
      </c>
      <c r="E579" s="264"/>
      <c r="F579" s="44" t="str">
        <f t="shared" ref="F579:F644" si="449">IF(E579="",F578,E579)</f>
        <v>амбулаторно</v>
      </c>
      <c r="G579" s="290"/>
      <c r="H579" s="44" t="str">
        <f t="shared" ref="H579:H644" si="450">IF(G579="",H578,G579)</f>
        <v>Не предусмотрено</v>
      </c>
      <c r="I579" s="277"/>
      <c r="J579" s="44" t="str">
        <f t="shared" si="422"/>
        <v>онкология (для стомированных)</v>
      </c>
      <c r="K579" s="69" t="s">
        <v>40</v>
      </c>
      <c r="L579" s="65" t="s">
        <v>118</v>
      </c>
      <c r="M579" s="66" t="s">
        <v>42</v>
      </c>
      <c r="N579" s="96">
        <v>700</v>
      </c>
      <c r="O579" s="96">
        <v>351</v>
      </c>
      <c r="P579" s="53" t="str">
        <f t="shared" si="448"/>
        <v/>
      </c>
      <c r="Q579" s="52">
        <f t="shared" ref="Q579" si="451">IF(AND(N579&lt;&gt;0,M579="объем"),(O579/N579*100)/$Y$2*12,"")</f>
        <v>100.28571428571429</v>
      </c>
      <c r="R579" s="282"/>
      <c r="S579" s="261"/>
      <c r="T579" s="294"/>
      <c r="U579" s="262"/>
      <c r="V579" s="290"/>
      <c r="W579" s="269"/>
      <c r="X579" s="406"/>
    </row>
    <row r="580" spans="1:24" s="4" customFormat="1" ht="29.25" customHeight="1" thickBot="1" x14ac:dyDescent="0.3">
      <c r="A580" s="299" t="s">
        <v>11</v>
      </c>
      <c r="B580" s="44" t="str">
        <f t="shared" si="436"/>
        <v>ГБУЗ АО Областной клинический противотуберкулезный диспансер</v>
      </c>
      <c r="C580" s="317" t="s">
        <v>119</v>
      </c>
      <c r="D580" s="19" t="str">
        <f t="shared" si="421"/>
        <v>ПМСП, не включенная в базовую программу ОМС</v>
      </c>
      <c r="E580" s="290" t="s">
        <v>137</v>
      </c>
      <c r="F580" s="44" t="str">
        <f t="shared" si="449"/>
        <v>амбулаторно</v>
      </c>
      <c r="G580" s="290" t="s">
        <v>140</v>
      </c>
      <c r="H580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0" s="290" t="s">
        <v>139</v>
      </c>
      <c r="J580" s="44" t="str">
        <f t="shared" si="422"/>
        <v>по профилю Фтизиатрия</v>
      </c>
      <c r="K580" s="67" t="s">
        <v>128</v>
      </c>
      <c r="L580" s="68" t="s">
        <v>3</v>
      </c>
      <c r="M580" s="68" t="s">
        <v>5</v>
      </c>
      <c r="N580" s="98">
        <v>99</v>
      </c>
      <c r="O580" s="98">
        <v>99</v>
      </c>
      <c r="P580" s="51">
        <f t="shared" si="437"/>
        <v>100</v>
      </c>
      <c r="Q580" s="51"/>
      <c r="R580" s="282">
        <f>IFERROR(AVERAGE(P580:P582),"")</f>
        <v>100</v>
      </c>
      <c r="S580" s="261">
        <f>AVERAGE(Q580:Q582)</f>
        <v>100.66714815290405</v>
      </c>
      <c r="T580" s="294">
        <f>IFERROR((R580*0.7+S580*0.3)*2,S580*2)</f>
        <v>200.40028889174243</v>
      </c>
      <c r="U580" s="262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ПЕРЕвыполнено</v>
      </c>
      <c r="V580" s="290"/>
      <c r="W580" s="267">
        <f>AVERAGE(T580:T604)</f>
        <v>195.2015904964106</v>
      </c>
      <c r="X580" s="270" t="str">
        <f>IF(W580&lt;170,"ГЗ по учреждению не выполнено","")&amp;IF(AND(W580&gt;=170,W580&lt;=200),"ГЗ по учреждению выполнено","")&amp;IF(W580&gt;200,"ГЗ по учреждению перевыполнено","")</f>
        <v>ГЗ по учреждению выполнено</v>
      </c>
    </row>
    <row r="581" spans="1:24" s="4" customFormat="1" ht="29.25" customHeight="1" thickBot="1" x14ac:dyDescent="0.3">
      <c r="A581" s="300"/>
      <c r="B581" s="44" t="str">
        <f t="shared" si="436"/>
        <v>ГБУЗ АО Областной клинический противотуберкулезный диспансер</v>
      </c>
      <c r="C581" s="319"/>
      <c r="D581" s="19" t="str">
        <f t="shared" si="421"/>
        <v>ПМСП, не включенная в базовую программу ОМС</v>
      </c>
      <c r="E581" s="290"/>
      <c r="F581" s="44" t="str">
        <f t="shared" si="449"/>
        <v>амбулаторно</v>
      </c>
      <c r="G581" s="290"/>
      <c r="H581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1" s="290"/>
      <c r="J581" s="44" t="str">
        <f t="shared" si="422"/>
        <v>по профилю Фтизиатрия</v>
      </c>
      <c r="K581" s="64" t="s">
        <v>40</v>
      </c>
      <c r="L581" s="65" t="s">
        <v>118</v>
      </c>
      <c r="M581" s="66" t="s">
        <v>42</v>
      </c>
      <c r="N581" s="101">
        <v>19100</v>
      </c>
      <c r="O581" s="101">
        <v>9210</v>
      </c>
      <c r="P581" s="53" t="str">
        <f t="shared" si="437"/>
        <v/>
      </c>
      <c r="Q581" s="52">
        <f t="shared" ref="Q581:Q582" si="452">IF(AND(N581&lt;&gt;0,M581="объем"),(O581/N581*100)/$Y$2*12,"")</f>
        <v>96.439790575916234</v>
      </c>
      <c r="R581" s="282"/>
      <c r="S581" s="261"/>
      <c r="T581" s="294"/>
      <c r="U581" s="262"/>
      <c r="V581" s="290"/>
      <c r="W581" s="268"/>
      <c r="X581" s="271"/>
    </row>
    <row r="582" spans="1:24" s="4" customFormat="1" ht="28.5" customHeight="1" thickBot="1" x14ac:dyDescent="0.3">
      <c r="A582" s="300"/>
      <c r="B582" s="44" t="str">
        <f t="shared" si="436"/>
        <v>ГБУЗ АО Областной клинический противотуберкулезный диспансер</v>
      </c>
      <c r="C582" s="319"/>
      <c r="D582" s="19" t="str">
        <f t="shared" si="421"/>
        <v>ПМСП, не включенная в базовую программу ОМС</v>
      </c>
      <c r="E582" s="290"/>
      <c r="F582" s="44" t="str">
        <f t="shared" si="449"/>
        <v>амбулаторно</v>
      </c>
      <c r="G582" s="290"/>
      <c r="H582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2" s="290"/>
      <c r="J582" s="44" t="str">
        <f t="shared" si="422"/>
        <v>по профилю Фтизиатрия</v>
      </c>
      <c r="K582" s="64" t="s">
        <v>133</v>
      </c>
      <c r="L582" s="65" t="s">
        <v>118</v>
      </c>
      <c r="M582" s="66" t="s">
        <v>42</v>
      </c>
      <c r="N582" s="162">
        <v>9337</v>
      </c>
      <c r="O582" s="162">
        <v>4897</v>
      </c>
      <c r="P582" s="53"/>
      <c r="Q582" s="52">
        <f t="shared" si="452"/>
        <v>104.89450572989185</v>
      </c>
      <c r="R582" s="282"/>
      <c r="S582" s="261"/>
      <c r="T582" s="294"/>
      <c r="U582" s="262"/>
      <c r="V582" s="290"/>
      <c r="W582" s="268"/>
      <c r="X582" s="271"/>
    </row>
    <row r="583" spans="1:24" s="4" customFormat="1" ht="28.5" customHeight="1" thickBot="1" x14ac:dyDescent="0.3">
      <c r="A583" s="300"/>
      <c r="B583" s="44" t="str">
        <f t="shared" si="436"/>
        <v>ГБУЗ АО Областной клинический противотуберкулезный диспансер</v>
      </c>
      <c r="C583" s="319"/>
      <c r="D583" s="19" t="str">
        <f t="shared" si="421"/>
        <v>ПМСП, не включенная в базовую программу ОМС</v>
      </c>
      <c r="E583" s="290" t="s">
        <v>142</v>
      </c>
      <c r="F583" s="44" t="str">
        <f t="shared" si="449"/>
        <v>Дневной стационар</v>
      </c>
      <c r="G583" s="290" t="s">
        <v>140</v>
      </c>
      <c r="H583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3" s="290" t="s">
        <v>139</v>
      </c>
      <c r="J583" s="44" t="str">
        <f t="shared" si="422"/>
        <v>по профилю Фтизиатрия</v>
      </c>
      <c r="K583" s="67" t="s">
        <v>128</v>
      </c>
      <c r="L583" s="68" t="s">
        <v>3</v>
      </c>
      <c r="M583" s="68" t="s">
        <v>5</v>
      </c>
      <c r="N583" s="98">
        <v>99</v>
      </c>
      <c r="O583" s="98">
        <v>99</v>
      </c>
      <c r="P583" s="244">
        <f t="shared" ref="P583" si="453">IF(AND(N583&lt;&gt;0,M583="Кач."),O583/N583*100,"")</f>
        <v>100</v>
      </c>
      <c r="Q583" s="244"/>
      <c r="R583" s="282">
        <f>IFERROR(AVERAGE(P583:P584),"")</f>
        <v>100</v>
      </c>
      <c r="S583" s="261">
        <f>AVERAGE(Q583:Q584)</f>
        <v>62.968099861303756</v>
      </c>
      <c r="T583" s="294">
        <f>IFERROR((R583*0.7+S583*0.3)*2,S583*2)</f>
        <v>177.78085991678225</v>
      </c>
      <c r="U583" s="262" t="str">
        <f>IF(T583&lt;170,"ГЗ по услуге (работе) НЕ выполнено","")&amp;IF(AND(T583&gt;=170,T583&lt;=200),"ГЗ по услуге (работе) выполнено","")&amp;IF(T583&gt;200,"ГЗ по услуге (работе) ПЕРЕвыполнено","")</f>
        <v>ГЗ по услуге (работе) выполнено</v>
      </c>
      <c r="V583" s="290"/>
      <c r="W583" s="268"/>
      <c r="X583" s="271"/>
    </row>
    <row r="584" spans="1:24" s="14" customFormat="1" ht="31.5" customHeight="1" thickBot="1" x14ac:dyDescent="0.3">
      <c r="A584" s="300"/>
      <c r="B584" s="44" t="str">
        <f t="shared" si="436"/>
        <v>ГБУЗ АО Областной клинический противотуберкулезный диспансер</v>
      </c>
      <c r="C584" s="319"/>
      <c r="D584" s="19" t="str">
        <f t="shared" si="421"/>
        <v>ПМСП, не включенная в базовую программу ОМС</v>
      </c>
      <c r="E584" s="290"/>
      <c r="F584" s="44" t="str">
        <f t="shared" si="449"/>
        <v>Дневной стационар</v>
      </c>
      <c r="G584" s="290"/>
      <c r="H584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4" s="290"/>
      <c r="J584" s="44" t="str">
        <f t="shared" si="422"/>
        <v>по профилю Фтизиатрия</v>
      </c>
      <c r="K584" s="69" t="s">
        <v>144</v>
      </c>
      <c r="L584" s="70" t="s">
        <v>118</v>
      </c>
      <c r="M584" s="66" t="s">
        <v>42</v>
      </c>
      <c r="N584" s="95">
        <v>721</v>
      </c>
      <c r="O584" s="96">
        <v>227</v>
      </c>
      <c r="P584" s="53"/>
      <c r="Q584" s="245">
        <f t="shared" ref="Q584" si="454">IF(AND(N584&lt;&gt;0,M584="объем"),(O584/N584*100)/$Y$2*12,"")</f>
        <v>62.968099861303756</v>
      </c>
      <c r="R584" s="282"/>
      <c r="S584" s="261"/>
      <c r="T584" s="294"/>
      <c r="U584" s="262"/>
      <c r="V584" s="290"/>
      <c r="W584" s="268"/>
      <c r="X584" s="271"/>
    </row>
    <row r="585" spans="1:24" s="4" customFormat="1" ht="31.5" customHeight="1" thickBot="1" x14ac:dyDescent="0.3">
      <c r="A585" s="300"/>
      <c r="B585" s="44" t="str">
        <f t="shared" si="436"/>
        <v>ГБУЗ АО Областной клинический противотуберкулезный диспансер</v>
      </c>
      <c r="C585" s="319"/>
      <c r="D585" s="19" t="str">
        <f t="shared" si="421"/>
        <v>ПМСП, не включенная в базовую программу ОМС</v>
      </c>
      <c r="E585" s="290" t="s">
        <v>137</v>
      </c>
      <c r="F585" s="44" t="str">
        <f t="shared" si="449"/>
        <v>амбулаторно</v>
      </c>
      <c r="G585" s="263" t="s">
        <v>39</v>
      </c>
      <c r="H585" s="44" t="str">
        <f t="shared" si="450"/>
        <v>Первичная медико-санитарная помощь, в части диагностики и лечения</v>
      </c>
      <c r="I585" s="290" t="s">
        <v>271</v>
      </c>
      <c r="J585" s="44" t="str">
        <f t="shared" si="422"/>
        <v>Рентгенологическая диагностика</v>
      </c>
      <c r="K585" s="67" t="s">
        <v>336</v>
      </c>
      <c r="L585" s="68" t="s">
        <v>3</v>
      </c>
      <c r="M585" s="68" t="s">
        <v>5</v>
      </c>
      <c r="N585" s="98">
        <v>99</v>
      </c>
      <c r="O585" s="98">
        <v>99</v>
      </c>
      <c r="P585" s="51">
        <f t="shared" ref="P585" si="455">IF(AND(N585&lt;&gt;0,M585="Кач."),O585/N585*100,"")</f>
        <v>100</v>
      </c>
      <c r="Q585" s="51"/>
      <c r="R585" s="282">
        <f>IFERROR(AVERAGE(P585:P586),"")</f>
        <v>100</v>
      </c>
      <c r="S585" s="261">
        <f>AVERAGE(Q585:Q586)</f>
        <v>109.49850227075079</v>
      </c>
      <c r="T585" s="294">
        <f>IFERROR((R585*0.7+S585*0.3)*2,S585*2)</f>
        <v>205.69910136245048</v>
      </c>
      <c r="U585" s="262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ПЕРЕвыполнено</v>
      </c>
      <c r="V585" s="290"/>
      <c r="W585" s="268"/>
      <c r="X585" s="271"/>
    </row>
    <row r="586" spans="1:24" s="14" customFormat="1" ht="31.5" customHeight="1" thickBot="1" x14ac:dyDescent="0.3">
      <c r="A586" s="300"/>
      <c r="B586" s="44" t="str">
        <f t="shared" si="436"/>
        <v>ГБУЗ АО Областной клинический противотуберкулезный диспансер</v>
      </c>
      <c r="C586" s="318"/>
      <c r="D586" s="19" t="str">
        <f t="shared" ref="D586:D614" si="456">IF(C586="",D585,C586)</f>
        <v>ПМСП, не включенная в базовую программу ОМС</v>
      </c>
      <c r="E586" s="290"/>
      <c r="F586" s="44" t="str">
        <f t="shared" si="449"/>
        <v>амбулаторно</v>
      </c>
      <c r="G586" s="264"/>
      <c r="H586" s="44" t="str">
        <f t="shared" si="450"/>
        <v>Первичная медико-санитарная помощь, в части диагностики и лечения</v>
      </c>
      <c r="I586" s="290"/>
      <c r="J586" s="44" t="str">
        <f t="shared" si="422"/>
        <v>Рентгенологическая диагностика</v>
      </c>
      <c r="K586" s="69" t="s">
        <v>337</v>
      </c>
      <c r="L586" s="70" t="s">
        <v>41</v>
      </c>
      <c r="M586" s="66" t="s">
        <v>42</v>
      </c>
      <c r="N586" s="164">
        <v>51745</v>
      </c>
      <c r="O586" s="96">
        <v>28330</v>
      </c>
      <c r="P586" s="53"/>
      <c r="Q586" s="52">
        <f t="shared" ref="Q586:Q612" si="457">IF(AND(N586&lt;&gt;0,M586="объем"),(O586/N586*100)/$Y$2*12,"")</f>
        <v>109.49850227075079</v>
      </c>
      <c r="R586" s="282"/>
      <c r="S586" s="261"/>
      <c r="T586" s="294"/>
      <c r="U586" s="262"/>
      <c r="V586" s="290"/>
      <c r="W586" s="268"/>
      <c r="X586" s="271"/>
    </row>
    <row r="587" spans="1:24" s="4" customFormat="1" ht="33" customHeight="1" thickBot="1" x14ac:dyDescent="0.3">
      <c r="A587" s="300"/>
      <c r="B587" s="44" t="str">
        <f t="shared" si="436"/>
        <v>ГБУЗ АО Областной клинический противотуберкулезный диспансер</v>
      </c>
      <c r="C587" s="317" t="s">
        <v>120</v>
      </c>
      <c r="D587" s="19" t="str">
        <f t="shared" si="456"/>
        <v>ПМСП, включенная в базовую программу ОМС</v>
      </c>
      <c r="E587" s="275" t="s">
        <v>137</v>
      </c>
      <c r="F587" s="44" t="str">
        <f t="shared" si="449"/>
        <v>амбулаторно</v>
      </c>
      <c r="G587" s="275" t="s">
        <v>47</v>
      </c>
      <c r="H587" s="44" t="str">
        <f t="shared" si="450"/>
        <v>Не предусмотрено</v>
      </c>
      <c r="I587" s="290" t="s">
        <v>85</v>
      </c>
      <c r="J587" s="44" t="str">
        <f t="shared" si="422"/>
        <v>акушерство-гинекология</v>
      </c>
      <c r="K587" s="67" t="s">
        <v>128</v>
      </c>
      <c r="L587" s="68" t="s">
        <v>3</v>
      </c>
      <c r="M587" s="68" t="s">
        <v>5</v>
      </c>
      <c r="N587" s="98">
        <v>99</v>
      </c>
      <c r="O587" s="98">
        <v>99</v>
      </c>
      <c r="P587" s="51">
        <f t="shared" si="437"/>
        <v>100</v>
      </c>
      <c r="Q587" s="51"/>
      <c r="R587" s="282">
        <f t="shared" ref="R587" si="458">IFERROR(AVERAGE(P587:P588),"")</f>
        <v>100</v>
      </c>
      <c r="S587" s="261">
        <f t="shared" ref="S587" si="459">AVERAGE(Q587:Q588)</f>
        <v>95.064753237661876</v>
      </c>
      <c r="T587" s="280">
        <f>IFERROR((R587*0.7+S587*0.3)*2,S587*2)</f>
        <v>197.03885194259712</v>
      </c>
      <c r="U587" s="263" t="str">
        <f>IF(T587&lt;170,"ГЗ по услуге (работе) НЕ выполнено","")&amp;IF(AND(T587&gt;=170,T587&lt;=200),"ГЗ по услуге (работе) выполнено","")&amp;IF(T587&gt;200,"ГЗ по услуге (работе) ПЕРЕвыполнено","")</f>
        <v>ГЗ по услуге (работе) выполнено</v>
      </c>
      <c r="V587" s="275"/>
      <c r="W587" s="268"/>
      <c r="X587" s="271"/>
    </row>
    <row r="588" spans="1:24" s="4" customFormat="1" ht="32.25" customHeight="1" thickBot="1" x14ac:dyDescent="0.3">
      <c r="A588" s="300"/>
      <c r="B588" s="44" t="str">
        <f t="shared" si="436"/>
        <v>ГБУЗ АО Областной клинический противотуберкулезный диспансер</v>
      </c>
      <c r="C588" s="319"/>
      <c r="D588" s="19" t="str">
        <f t="shared" si="456"/>
        <v>ПМСП, включенная в базовую программу ОМС</v>
      </c>
      <c r="E588" s="276"/>
      <c r="F588" s="44" t="str">
        <f t="shared" si="449"/>
        <v>амбулаторно</v>
      </c>
      <c r="G588" s="276"/>
      <c r="H588" s="44" t="str">
        <f t="shared" si="450"/>
        <v>Не предусмотрено</v>
      </c>
      <c r="I588" s="290"/>
      <c r="J588" s="44" t="str">
        <f t="shared" si="422"/>
        <v>акушерство-гинекология</v>
      </c>
      <c r="K588" s="69" t="s">
        <v>40</v>
      </c>
      <c r="L588" s="65" t="s">
        <v>118</v>
      </c>
      <c r="M588" s="66" t="s">
        <v>42</v>
      </c>
      <c r="N588" s="96">
        <v>2857</v>
      </c>
      <c r="O588" s="96">
        <v>1358</v>
      </c>
      <c r="P588" s="53" t="str">
        <f t="shared" si="437"/>
        <v/>
      </c>
      <c r="Q588" s="52">
        <f t="shared" si="457"/>
        <v>95.064753237661876</v>
      </c>
      <c r="R588" s="282"/>
      <c r="S588" s="261"/>
      <c r="T588" s="281"/>
      <c r="U588" s="303"/>
      <c r="V588" s="276"/>
      <c r="W588" s="268"/>
      <c r="X588" s="271"/>
    </row>
    <row r="589" spans="1:24" s="4" customFormat="1" ht="31.5" customHeight="1" thickBot="1" x14ac:dyDescent="0.3">
      <c r="A589" s="300"/>
      <c r="B589" s="44" t="str">
        <f t="shared" si="436"/>
        <v>ГБУЗ АО Областной клинический противотуберкулезный диспансер</v>
      </c>
      <c r="C589" s="319"/>
      <c r="D589" s="19" t="str">
        <f t="shared" si="456"/>
        <v>ПМСП, включенная в базовую программу ОМС</v>
      </c>
      <c r="E589" s="276"/>
      <c r="F589" s="44" t="str">
        <f t="shared" si="449"/>
        <v>амбулаторно</v>
      </c>
      <c r="G589" s="276"/>
      <c r="H589" s="44" t="str">
        <f t="shared" si="450"/>
        <v>Не предусмотрено</v>
      </c>
      <c r="I589" s="290" t="s">
        <v>90</v>
      </c>
      <c r="J589" s="44" t="str">
        <f t="shared" si="422"/>
        <v>офтальмология</v>
      </c>
      <c r="K589" s="67" t="s">
        <v>128</v>
      </c>
      <c r="L589" s="68" t="s">
        <v>3</v>
      </c>
      <c r="M589" s="68" t="s">
        <v>5</v>
      </c>
      <c r="N589" s="98">
        <v>99</v>
      </c>
      <c r="O589" s="98">
        <v>99</v>
      </c>
      <c r="P589" s="51">
        <f t="shared" si="437"/>
        <v>100</v>
      </c>
      <c r="Q589" s="51"/>
      <c r="R589" s="282">
        <f t="shared" ref="R589" si="460">IFERROR(AVERAGE(P589:P590),"")</f>
        <v>100</v>
      </c>
      <c r="S589" s="261">
        <f t="shared" ref="S589" si="461">AVERAGE(Q589:Q590)</f>
        <v>105.02497796062298</v>
      </c>
      <c r="T589" s="280">
        <f t="shared" ref="T589" si="462">IFERROR((R589*0.7+S589*0.3)*2,S589*2)</f>
        <v>203.01498677637377</v>
      </c>
      <c r="U589" s="263" t="str">
        <f t="shared" ref="U589" si="463">IF(T589&lt;170,"ГЗ по услуге (работе) НЕ выполнено","")&amp;IF(AND(T589&gt;=170,T589&lt;=200),"ГЗ по услуге (работе) выполнено","")&amp;IF(T589&gt;200,"ГЗ по услуге (работе) ПЕРЕвыполнено","")</f>
        <v>ГЗ по услуге (работе) ПЕРЕвыполнено</v>
      </c>
      <c r="V589" s="276"/>
      <c r="W589" s="268"/>
      <c r="X589" s="271"/>
    </row>
    <row r="590" spans="1:24" s="4" customFormat="1" ht="29.25" customHeight="1" thickBot="1" x14ac:dyDescent="0.3">
      <c r="A590" s="300"/>
      <c r="B590" s="44" t="str">
        <f t="shared" si="436"/>
        <v>ГБУЗ АО Областной клинический противотуберкулезный диспансер</v>
      </c>
      <c r="C590" s="319"/>
      <c r="D590" s="19" t="str">
        <f t="shared" si="456"/>
        <v>ПМСП, включенная в базовую программу ОМС</v>
      </c>
      <c r="E590" s="276"/>
      <c r="F590" s="44" t="str">
        <f t="shared" si="449"/>
        <v>амбулаторно</v>
      </c>
      <c r="G590" s="276"/>
      <c r="H590" s="44" t="str">
        <f t="shared" si="450"/>
        <v>Не предусмотрено</v>
      </c>
      <c r="I590" s="290"/>
      <c r="J590" s="44" t="str">
        <f t="shared" si="422"/>
        <v>офтальмология</v>
      </c>
      <c r="K590" s="69" t="s">
        <v>40</v>
      </c>
      <c r="L590" s="65" t="s">
        <v>118</v>
      </c>
      <c r="M590" s="66" t="s">
        <v>42</v>
      </c>
      <c r="N590" s="96">
        <v>3403</v>
      </c>
      <c r="O590" s="162">
        <v>1787</v>
      </c>
      <c r="P590" s="53" t="str">
        <f t="shared" si="437"/>
        <v/>
      </c>
      <c r="Q590" s="52">
        <f t="shared" si="457"/>
        <v>105.02497796062298</v>
      </c>
      <c r="R590" s="282"/>
      <c r="S590" s="261"/>
      <c r="T590" s="281"/>
      <c r="U590" s="303"/>
      <c r="V590" s="276"/>
      <c r="W590" s="268"/>
      <c r="X590" s="271"/>
    </row>
    <row r="591" spans="1:24" s="4" customFormat="1" ht="26.25" customHeight="1" thickBot="1" x14ac:dyDescent="0.3">
      <c r="A591" s="300"/>
      <c r="B591" s="44" t="str">
        <f t="shared" si="436"/>
        <v>ГБУЗ АО Областной клинический противотуберкулезный диспансер</v>
      </c>
      <c r="C591" s="319"/>
      <c r="D591" s="19" t="str">
        <f t="shared" si="456"/>
        <v>ПМСП, включенная в базовую программу ОМС</v>
      </c>
      <c r="E591" s="276"/>
      <c r="F591" s="44" t="str">
        <f t="shared" si="449"/>
        <v>амбулаторно</v>
      </c>
      <c r="G591" s="276"/>
      <c r="H591" s="44" t="str">
        <f t="shared" si="450"/>
        <v>Не предусмотрено</v>
      </c>
      <c r="I591" s="290" t="s">
        <v>91</v>
      </c>
      <c r="J591" s="44" t="str">
        <f t="shared" si="422"/>
        <v>урология</v>
      </c>
      <c r="K591" s="67" t="s">
        <v>128</v>
      </c>
      <c r="L591" s="68" t="s">
        <v>3</v>
      </c>
      <c r="M591" s="68" t="s">
        <v>5</v>
      </c>
      <c r="N591" s="98">
        <v>99</v>
      </c>
      <c r="O591" s="98">
        <v>99</v>
      </c>
      <c r="P591" s="51">
        <f t="shared" si="437"/>
        <v>100</v>
      </c>
      <c r="Q591" s="51"/>
      <c r="R591" s="282">
        <f t="shared" ref="R591" si="464">IFERROR(AVERAGE(P591:P592),"")</f>
        <v>100</v>
      </c>
      <c r="S591" s="261">
        <f t="shared" ref="S591" si="465">AVERAGE(Q591:Q592)</f>
        <v>98.813559322033882</v>
      </c>
      <c r="T591" s="280">
        <f t="shared" ref="T591" si="466">IFERROR((R591*0.7+S591*0.3)*2,S591*2)</f>
        <v>199.28813559322032</v>
      </c>
      <c r="U591" s="263" t="str">
        <f t="shared" ref="U591" si="467"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выполнено</v>
      </c>
      <c r="V591" s="276"/>
      <c r="W591" s="268"/>
      <c r="X591" s="271"/>
    </row>
    <row r="592" spans="1:24" s="4" customFormat="1" ht="28.5" customHeight="1" thickBot="1" x14ac:dyDescent="0.3">
      <c r="A592" s="300"/>
      <c r="B592" s="44" t="str">
        <f t="shared" si="436"/>
        <v>ГБУЗ АО Областной клинический противотуберкулезный диспансер</v>
      </c>
      <c r="C592" s="319"/>
      <c r="D592" s="19" t="str">
        <f t="shared" si="456"/>
        <v>ПМСП, включенная в базовую программу ОМС</v>
      </c>
      <c r="E592" s="276"/>
      <c r="F592" s="44" t="str">
        <f t="shared" si="449"/>
        <v>амбулаторно</v>
      </c>
      <c r="G592" s="276"/>
      <c r="H592" s="44" t="str">
        <f t="shared" si="450"/>
        <v>Не предусмотрено</v>
      </c>
      <c r="I592" s="290"/>
      <c r="J592" s="44" t="str">
        <f t="shared" si="422"/>
        <v>урология</v>
      </c>
      <c r="K592" s="69" t="s">
        <v>40</v>
      </c>
      <c r="L592" s="65" t="s">
        <v>118</v>
      </c>
      <c r="M592" s="66" t="s">
        <v>42</v>
      </c>
      <c r="N592" s="162">
        <v>1180</v>
      </c>
      <c r="O592" s="96">
        <v>583</v>
      </c>
      <c r="P592" s="53" t="str">
        <f t="shared" si="437"/>
        <v/>
      </c>
      <c r="Q592" s="52">
        <f t="shared" si="457"/>
        <v>98.813559322033882</v>
      </c>
      <c r="R592" s="282"/>
      <c r="S592" s="261"/>
      <c r="T592" s="281"/>
      <c r="U592" s="303"/>
      <c r="V592" s="276"/>
      <c r="W592" s="268"/>
      <c r="X592" s="271"/>
    </row>
    <row r="593" spans="1:24" s="4" customFormat="1" ht="26.25" customHeight="1" thickBot="1" x14ac:dyDescent="0.3">
      <c r="A593" s="300"/>
      <c r="B593" s="44" t="str">
        <f t="shared" si="436"/>
        <v>ГБУЗ АО Областной клинический противотуберкулезный диспансер</v>
      </c>
      <c r="C593" s="319"/>
      <c r="D593" s="19" t="str">
        <f t="shared" si="456"/>
        <v>ПМСП, включенная в базовую программу ОМС</v>
      </c>
      <c r="E593" s="276"/>
      <c r="F593" s="44" t="str">
        <f t="shared" si="449"/>
        <v>амбулаторно</v>
      </c>
      <c r="G593" s="276"/>
      <c r="H593" s="44" t="str">
        <f t="shared" si="450"/>
        <v>Не предусмотрено</v>
      </c>
      <c r="I593" s="290" t="s">
        <v>266</v>
      </c>
      <c r="J593" s="44" t="str">
        <f t="shared" si="422"/>
        <v>травматология</v>
      </c>
      <c r="K593" s="67" t="s">
        <v>128</v>
      </c>
      <c r="L593" s="68" t="s">
        <v>3</v>
      </c>
      <c r="M593" s="68" t="s">
        <v>5</v>
      </c>
      <c r="N593" s="98">
        <v>99</v>
      </c>
      <c r="O593" s="98">
        <v>99</v>
      </c>
      <c r="P593" s="51">
        <f>IF(AND(N593&lt;&gt;0,M593="Кач."),O593/N593*100,"")</f>
        <v>100</v>
      </c>
      <c r="Q593" s="51"/>
      <c r="R593" s="282">
        <f t="shared" ref="R593" si="468">IFERROR(AVERAGE(P593:P594),"")</f>
        <v>100</v>
      </c>
      <c r="S593" s="261">
        <f t="shared" ref="S593" si="469">AVERAGE(Q593:Q594)</f>
        <v>100.18804061677322</v>
      </c>
      <c r="T593" s="280">
        <f t="shared" ref="T593" si="470">IFERROR((R593*0.7+S593*0.3)*2,S593*2)</f>
        <v>200.11282437006395</v>
      </c>
      <c r="U593" s="263" t="str">
        <f t="shared" ref="U593" si="471">IF(T593&lt;170,"ГЗ по услуге (работе) НЕ выполнено","")&amp;IF(AND(T593&gt;=170,T593&lt;=200),"ГЗ по услуге (работе) выполнено","")&amp;IF(T593&gt;200,"ГЗ по услуге (работе) ПЕРЕвыполнено","")</f>
        <v>ГЗ по услуге (работе) ПЕРЕвыполнено</v>
      </c>
      <c r="V593" s="276"/>
      <c r="W593" s="268"/>
      <c r="X593" s="271"/>
    </row>
    <row r="594" spans="1:24" s="4" customFormat="1" ht="24" customHeight="1" thickBot="1" x14ac:dyDescent="0.3">
      <c r="A594" s="300"/>
      <c r="B594" s="44" t="str">
        <f t="shared" si="436"/>
        <v>ГБУЗ АО Областной клинический противотуберкулезный диспансер</v>
      </c>
      <c r="C594" s="319"/>
      <c r="D594" s="19" t="str">
        <f t="shared" si="456"/>
        <v>ПМСП, включенная в базовую программу ОМС</v>
      </c>
      <c r="E594" s="276"/>
      <c r="F594" s="44" t="str">
        <f t="shared" si="449"/>
        <v>амбулаторно</v>
      </c>
      <c r="G594" s="276"/>
      <c r="H594" s="44" t="str">
        <f t="shared" si="450"/>
        <v>Не предусмотрено</v>
      </c>
      <c r="I594" s="290"/>
      <c r="J594" s="44" t="str">
        <f t="shared" si="422"/>
        <v>травматология</v>
      </c>
      <c r="K594" s="69" t="s">
        <v>40</v>
      </c>
      <c r="L594" s="65" t="s">
        <v>118</v>
      </c>
      <c r="M594" s="66" t="s">
        <v>42</v>
      </c>
      <c r="N594" s="96">
        <v>2659</v>
      </c>
      <c r="O594" s="96">
        <v>1332</v>
      </c>
      <c r="P594" s="53" t="str">
        <f t="shared" ref="P594" si="472">IF(AND(N594&lt;&gt;0,M594="Кач."),O594/N594*100,"")</f>
        <v/>
      </c>
      <c r="Q594" s="52">
        <f t="shared" ref="Q594" si="473">IF(AND(N594&lt;&gt;0,M594="объем"),(O594/N594*100)/$Y$2*12,"")</f>
        <v>100.18804061677322</v>
      </c>
      <c r="R594" s="282"/>
      <c r="S594" s="261"/>
      <c r="T594" s="281"/>
      <c r="U594" s="303"/>
      <c r="V594" s="276"/>
      <c r="W594" s="268"/>
      <c r="X594" s="271"/>
    </row>
    <row r="595" spans="1:24" s="4" customFormat="1" ht="25.5" customHeight="1" thickBot="1" x14ac:dyDescent="0.3">
      <c r="A595" s="300"/>
      <c r="B595" s="44" t="str">
        <f t="shared" si="436"/>
        <v>ГБУЗ АО Областной клинический противотуберкулезный диспансер</v>
      </c>
      <c r="C595" s="319"/>
      <c r="D595" s="19" t="str">
        <f t="shared" si="456"/>
        <v>ПМСП, включенная в базовую программу ОМС</v>
      </c>
      <c r="E595" s="276"/>
      <c r="F595" s="44" t="str">
        <f t="shared" si="449"/>
        <v>амбулаторно</v>
      </c>
      <c r="G595" s="276"/>
      <c r="H595" s="44" t="str">
        <f t="shared" si="450"/>
        <v>Не предусмотрено</v>
      </c>
      <c r="I595" s="290" t="s">
        <v>92</v>
      </c>
      <c r="J595" s="44" t="str">
        <f t="shared" si="422"/>
        <v xml:space="preserve">хирургия </v>
      </c>
      <c r="K595" s="67" t="s">
        <v>128</v>
      </c>
      <c r="L595" s="68" t="s">
        <v>3</v>
      </c>
      <c r="M595" s="68" t="s">
        <v>5</v>
      </c>
      <c r="N595" s="98">
        <v>99</v>
      </c>
      <c r="O595" s="98">
        <v>99</v>
      </c>
      <c r="P595" s="51">
        <f t="shared" si="437"/>
        <v>100</v>
      </c>
      <c r="Q595" s="51"/>
      <c r="R595" s="282">
        <f t="shared" ref="R595" si="474">IFERROR(AVERAGE(P595:P596),"")</f>
        <v>100</v>
      </c>
      <c r="S595" s="261">
        <f t="shared" ref="S595" si="475">AVERAGE(Q595:Q596)</f>
        <v>29.871244635193136</v>
      </c>
      <c r="T595" s="280">
        <f t="shared" ref="T595" si="476">IFERROR((R595*0.7+S595*0.3)*2,S595*2)</f>
        <v>157.92274678111588</v>
      </c>
      <c r="U595" s="263" t="str">
        <f t="shared" ref="U595" si="477">IF(T595&lt;170,"ГЗ по услуге (работе) НЕ выполнено","")&amp;IF(AND(T595&gt;=170,T595&lt;=200),"ГЗ по услуге (работе) выполнено","")&amp;IF(T595&gt;200,"ГЗ по услуге (работе) ПЕРЕвыполнено","")</f>
        <v>ГЗ по услуге (работе) НЕ выполнено</v>
      </c>
      <c r="V595" s="276"/>
      <c r="W595" s="268"/>
      <c r="X595" s="271"/>
    </row>
    <row r="596" spans="1:24" s="4" customFormat="1" ht="27" customHeight="1" thickBot="1" x14ac:dyDescent="0.3">
      <c r="A596" s="300"/>
      <c r="B596" s="44" t="str">
        <f t="shared" si="436"/>
        <v>ГБУЗ АО Областной клинический противотуберкулезный диспансер</v>
      </c>
      <c r="C596" s="319"/>
      <c r="D596" s="19" t="str">
        <f t="shared" si="456"/>
        <v>ПМСП, включенная в базовую программу ОМС</v>
      </c>
      <c r="E596" s="276"/>
      <c r="F596" s="44" t="str">
        <f t="shared" si="449"/>
        <v>амбулаторно</v>
      </c>
      <c r="G596" s="276"/>
      <c r="H596" s="44" t="str">
        <f t="shared" si="450"/>
        <v>Не предусмотрено</v>
      </c>
      <c r="I596" s="290"/>
      <c r="J596" s="44" t="str">
        <f t="shared" si="422"/>
        <v xml:space="preserve">хирургия </v>
      </c>
      <c r="K596" s="69" t="s">
        <v>40</v>
      </c>
      <c r="L596" s="65" t="s">
        <v>118</v>
      </c>
      <c r="M596" s="66" t="s">
        <v>42</v>
      </c>
      <c r="N596" s="162">
        <v>1165</v>
      </c>
      <c r="O596" s="96">
        <v>174</v>
      </c>
      <c r="P596" s="53" t="str">
        <f t="shared" si="437"/>
        <v/>
      </c>
      <c r="Q596" s="52">
        <f t="shared" si="457"/>
        <v>29.871244635193136</v>
      </c>
      <c r="R596" s="282"/>
      <c r="S596" s="261"/>
      <c r="T596" s="281"/>
      <c r="U596" s="303"/>
      <c r="V596" s="277"/>
      <c r="W596" s="268"/>
      <c r="X596" s="271"/>
    </row>
    <row r="597" spans="1:24" s="4" customFormat="1" ht="28.5" customHeight="1" thickBot="1" x14ac:dyDescent="0.3">
      <c r="A597" s="300"/>
      <c r="B597" s="44" t="str">
        <f t="shared" si="436"/>
        <v>ГБУЗ АО Областной клинический противотуберкулезный диспансер</v>
      </c>
      <c r="C597" s="319" t="s">
        <v>125</v>
      </c>
      <c r="D597" s="19" t="str">
        <f t="shared" si="45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62" t="s">
        <v>138</v>
      </c>
      <c r="F597" s="44" t="str">
        <f t="shared" si="449"/>
        <v>стационар</v>
      </c>
      <c r="G597" s="262" t="s">
        <v>47</v>
      </c>
      <c r="H597" s="44" t="str">
        <f t="shared" si="450"/>
        <v>Не предусмотрено</v>
      </c>
      <c r="I597" s="262" t="s">
        <v>139</v>
      </c>
      <c r="J597" s="44" t="str">
        <f>IF(I597="",J596,I597)</f>
        <v>по профилю Фтизиатрия</v>
      </c>
      <c r="K597" s="67" t="s">
        <v>128</v>
      </c>
      <c r="L597" s="68" t="s">
        <v>3</v>
      </c>
      <c r="M597" s="68" t="s">
        <v>5</v>
      </c>
      <c r="N597" s="98">
        <v>99</v>
      </c>
      <c r="O597" s="98">
        <v>99</v>
      </c>
      <c r="P597" s="51">
        <f t="shared" si="437"/>
        <v>100</v>
      </c>
      <c r="Q597" s="51"/>
      <c r="R597" s="282">
        <f>IFERROR(AVERAGE(P597:P598),"")</f>
        <v>100</v>
      </c>
      <c r="S597" s="261">
        <f>AVERAGE(Q597:Q598)</f>
        <v>101.93548387096774</v>
      </c>
      <c r="T597" s="294">
        <f>IFERROR((R597*0.7+S597*0.3)*2,S597*2)</f>
        <v>201.16129032258064</v>
      </c>
      <c r="U597" s="262" t="str">
        <f>IF(T597&lt;170,"ГЗ по услуге (работе) НЕ выполнено","")&amp;IF(AND(T597&gt;=170,T597&lt;=200),"ГЗ по услуге (работе) выполнено","")&amp;IF(T597&gt;200,"ГЗ по услуге (работе) ПЕРЕвыполнено","")</f>
        <v>ГЗ по услуге (работе) ПЕРЕвыполнено</v>
      </c>
      <c r="V597" s="290"/>
      <c r="W597" s="268"/>
      <c r="X597" s="271"/>
    </row>
    <row r="598" spans="1:24" s="4" customFormat="1" ht="32.25" customHeight="1" thickBot="1" x14ac:dyDescent="0.3">
      <c r="A598" s="300"/>
      <c r="B598" s="44" t="str">
        <f t="shared" si="436"/>
        <v>ГБУЗ АО Областной клинический противотуберкулезный диспансер</v>
      </c>
      <c r="C598" s="318"/>
      <c r="D598" s="19" t="str">
        <f t="shared" si="45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62"/>
      <c r="F598" s="44" t="str">
        <f t="shared" si="449"/>
        <v>стационар</v>
      </c>
      <c r="G598" s="262"/>
      <c r="H598" s="44" t="str">
        <f t="shared" si="450"/>
        <v>Не предусмотрено</v>
      </c>
      <c r="I598" s="262"/>
      <c r="J598" s="44" t="str">
        <f t="shared" ref="J598:J618" si="478">IF(I598="",J597,I598)</f>
        <v>по профилю Фтизиатрия</v>
      </c>
      <c r="K598" s="69" t="s">
        <v>168</v>
      </c>
      <c r="L598" s="70" t="s">
        <v>118</v>
      </c>
      <c r="M598" s="66" t="s">
        <v>42</v>
      </c>
      <c r="N598" s="162">
        <v>1395</v>
      </c>
      <c r="O598" s="96">
        <v>711</v>
      </c>
      <c r="P598" s="53" t="str">
        <f t="shared" si="437"/>
        <v/>
      </c>
      <c r="Q598" s="52">
        <f t="shared" si="457"/>
        <v>101.93548387096774</v>
      </c>
      <c r="R598" s="282"/>
      <c r="S598" s="261"/>
      <c r="T598" s="294"/>
      <c r="U598" s="262"/>
      <c r="V598" s="290"/>
      <c r="W598" s="268"/>
      <c r="X598" s="271"/>
    </row>
    <row r="599" spans="1:24" s="4" customFormat="1" ht="28.5" customHeight="1" thickBot="1" x14ac:dyDescent="0.3">
      <c r="A599" s="300"/>
      <c r="B599" s="44" t="str">
        <f t="shared" si="436"/>
        <v>ГБУЗ АО Областной клинический противотуберкулезный диспансер</v>
      </c>
      <c r="C599" s="284" t="s">
        <v>86</v>
      </c>
      <c r="D599" s="19" t="str">
        <f t="shared" si="456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99" s="290" t="s">
        <v>137</v>
      </c>
      <c r="F599" s="44" t="str">
        <f t="shared" si="449"/>
        <v>амбулаторно</v>
      </c>
      <c r="G599" s="290" t="s">
        <v>47</v>
      </c>
      <c r="H599" s="44" t="str">
        <f t="shared" si="450"/>
        <v>Не предусмотрено</v>
      </c>
      <c r="I599" s="290" t="s">
        <v>47</v>
      </c>
      <c r="J599" s="44" t="str">
        <f t="shared" si="478"/>
        <v>Не предусмотрено</v>
      </c>
      <c r="K599" s="68" t="s">
        <v>87</v>
      </c>
      <c r="L599" s="68" t="s">
        <v>3</v>
      </c>
      <c r="M599" s="68" t="s">
        <v>5</v>
      </c>
      <c r="N599" s="98">
        <v>100</v>
      </c>
      <c r="O599" s="98">
        <v>100</v>
      </c>
      <c r="P599" s="51">
        <f t="shared" si="437"/>
        <v>100</v>
      </c>
      <c r="Q599" s="51"/>
      <c r="R599" s="282">
        <f>IFERROR(AVERAGE(P599:P600),"")</f>
        <v>100</v>
      </c>
      <c r="S599" s="261">
        <f>AVERAGE(Q599:Q600)</f>
        <v>100</v>
      </c>
      <c r="T599" s="294">
        <f>IFERROR((R599*0.7+S599*0.3)*2,S599*2)</f>
        <v>200</v>
      </c>
      <c r="U599" s="283" t="str">
        <f>IF(T599&lt;170,"ГЗ по услуге (работе) НЕ выполнено","")&amp;IF(AND(T599&gt;=170,T599&lt;=200),"ГЗ по услуге (работе) выполнено","")&amp;IF(T599&gt;200,"ГЗ по услуге (работе) ПЕРЕвыполнено","")</f>
        <v>ГЗ по услуге (работе) выполнено</v>
      </c>
      <c r="V599" s="290"/>
      <c r="W599" s="268"/>
      <c r="X599" s="271"/>
    </row>
    <row r="600" spans="1:24" s="4" customFormat="1" ht="46.5" customHeight="1" thickBot="1" x14ac:dyDescent="0.3">
      <c r="A600" s="300"/>
      <c r="B600" s="44" t="str">
        <f t="shared" si="436"/>
        <v>ГБУЗ АО Областной клинический противотуберкулезный диспансер</v>
      </c>
      <c r="C600" s="285"/>
      <c r="D600" s="19" t="str">
        <f t="shared" si="456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0" s="290"/>
      <c r="F600" s="44" t="str">
        <f t="shared" si="449"/>
        <v>амбулаторно</v>
      </c>
      <c r="G600" s="290"/>
      <c r="H600" s="44" t="str">
        <f t="shared" si="450"/>
        <v>Не предусмотрено</v>
      </c>
      <c r="I600" s="290"/>
      <c r="J600" s="44" t="str">
        <f t="shared" si="478"/>
        <v>Не предусмотрено</v>
      </c>
      <c r="K600" s="69" t="s">
        <v>44</v>
      </c>
      <c r="L600" s="65" t="s">
        <v>45</v>
      </c>
      <c r="M600" s="66" t="s">
        <v>42</v>
      </c>
      <c r="N600" s="94">
        <v>480</v>
      </c>
      <c r="O600" s="94">
        <v>240</v>
      </c>
      <c r="P600" s="53" t="str">
        <f t="shared" si="437"/>
        <v/>
      </c>
      <c r="Q600" s="52">
        <f t="shared" si="457"/>
        <v>100</v>
      </c>
      <c r="R600" s="282"/>
      <c r="S600" s="261"/>
      <c r="T600" s="294"/>
      <c r="U600" s="283"/>
      <c r="V600" s="290"/>
      <c r="W600" s="268"/>
      <c r="X600" s="271"/>
    </row>
    <row r="601" spans="1:24" s="4" customFormat="1" ht="30" customHeight="1" thickBot="1" x14ac:dyDescent="0.3">
      <c r="A601" s="300"/>
      <c r="B601" s="44" t="str">
        <f t="shared" si="436"/>
        <v>ГБУЗ АО Областной клинический противотуберкулезный диспансер</v>
      </c>
      <c r="C601" s="284" t="s">
        <v>194</v>
      </c>
      <c r="D601" s="19" t="str">
        <f t="shared" si="456"/>
        <v>Организация и проведение дезинфекции в очагах инфекционных и паразитарных заболеваний</v>
      </c>
      <c r="E601" s="290" t="s">
        <v>47</v>
      </c>
      <c r="F601" s="44" t="str">
        <f t="shared" si="449"/>
        <v>Не предусмотрено</v>
      </c>
      <c r="G601" s="290" t="s">
        <v>47</v>
      </c>
      <c r="H601" s="44" t="str">
        <f t="shared" si="450"/>
        <v>Не предусмотрено</v>
      </c>
      <c r="I601" s="290" t="s">
        <v>76</v>
      </c>
      <c r="J601" s="44" t="str">
        <f t="shared" si="478"/>
        <v>Обработка площади очагов</v>
      </c>
      <c r="K601" s="68" t="s">
        <v>77</v>
      </c>
      <c r="L601" s="68" t="s">
        <v>3</v>
      </c>
      <c r="M601" s="68" t="s">
        <v>5</v>
      </c>
      <c r="N601" s="98">
        <v>99</v>
      </c>
      <c r="O601" s="98">
        <v>99</v>
      </c>
      <c r="P601" s="51">
        <f t="shared" si="437"/>
        <v>100</v>
      </c>
      <c r="Q601" s="51"/>
      <c r="R601" s="282">
        <f>IFERROR(AVERAGE(P601:P602),"")</f>
        <v>100</v>
      </c>
      <c r="S601" s="261">
        <f>AVERAGE(Q601:Q602)</f>
        <v>100</v>
      </c>
      <c r="T601" s="294">
        <f>IFERROR((R601*0.7+S601*0.3)*2,S601*2)</f>
        <v>200</v>
      </c>
      <c r="U601" s="283" t="str">
        <f>IF(T601&lt;170,"ГЗ по услуге (работе) НЕ выполнено","")&amp;IF(AND(T601&gt;=170,T601&lt;=200),"ГЗ по услуге (работе) выполнено","")&amp;IF(T601&gt;200,"ГЗ по услуге (работе) ПЕРЕвыполнено","")</f>
        <v>ГЗ по услуге (работе) выполнено</v>
      </c>
      <c r="V601" s="290"/>
      <c r="W601" s="268"/>
      <c r="X601" s="271"/>
    </row>
    <row r="602" spans="1:24" s="4" customFormat="1" ht="32.25" customHeight="1" thickBot="1" x14ac:dyDescent="0.3">
      <c r="A602" s="300"/>
      <c r="B602" s="44" t="str">
        <f t="shared" si="436"/>
        <v>ГБУЗ АО Областной клинический противотуберкулезный диспансер</v>
      </c>
      <c r="C602" s="306"/>
      <c r="D602" s="19" t="str">
        <f t="shared" si="456"/>
        <v>Организация и проведение дезинфекции в очагах инфекционных и паразитарных заболеваний</v>
      </c>
      <c r="E602" s="290"/>
      <c r="F602" s="44" t="str">
        <f t="shared" si="449"/>
        <v>Не предусмотрено</v>
      </c>
      <c r="G602" s="290"/>
      <c r="H602" s="44" t="str">
        <f t="shared" si="450"/>
        <v>Не предусмотрено</v>
      </c>
      <c r="I602" s="290"/>
      <c r="J602" s="44" t="str">
        <f t="shared" si="478"/>
        <v>Обработка площади очагов</v>
      </c>
      <c r="K602" s="69" t="s">
        <v>79</v>
      </c>
      <c r="L602" s="70" t="s">
        <v>80</v>
      </c>
      <c r="M602" s="66" t="s">
        <v>42</v>
      </c>
      <c r="N602" s="164">
        <v>50000</v>
      </c>
      <c r="O602" s="164">
        <v>25000</v>
      </c>
      <c r="P602" s="53" t="str">
        <f t="shared" si="437"/>
        <v/>
      </c>
      <c r="Q602" s="52">
        <f t="shared" si="457"/>
        <v>100</v>
      </c>
      <c r="R602" s="282"/>
      <c r="S602" s="261"/>
      <c r="T602" s="294"/>
      <c r="U602" s="283"/>
      <c r="V602" s="290"/>
      <c r="W602" s="268"/>
      <c r="X602" s="271"/>
    </row>
    <row r="603" spans="1:24" s="4" customFormat="1" ht="34.5" customHeight="1" thickBot="1" x14ac:dyDescent="0.3">
      <c r="A603" s="300"/>
      <c r="B603" s="44" t="str">
        <f t="shared" si="436"/>
        <v>ГБУЗ АО Областной клинический противотуберкулезный диспансер</v>
      </c>
      <c r="C603" s="306"/>
      <c r="D603" s="19" t="str">
        <f t="shared" si="456"/>
        <v>Организация и проведение дезинфекции в очагах инфекционных и паразитарных заболеваний</v>
      </c>
      <c r="E603" s="290" t="s">
        <v>47</v>
      </c>
      <c r="F603" s="44" t="str">
        <f t="shared" si="449"/>
        <v>Не предусмотрено</v>
      </c>
      <c r="G603" s="290" t="s">
        <v>47</v>
      </c>
      <c r="H603" s="44" t="str">
        <f t="shared" si="450"/>
        <v>Не предусмотрено</v>
      </c>
      <c r="I603" s="290" t="s">
        <v>116</v>
      </c>
      <c r="J603" s="44" t="str">
        <f t="shared" si="478"/>
        <v>Обработка вещей из  очагов</v>
      </c>
      <c r="K603" s="68" t="s">
        <v>78</v>
      </c>
      <c r="L603" s="68" t="s">
        <v>3</v>
      </c>
      <c r="M603" s="68" t="s">
        <v>5</v>
      </c>
      <c r="N603" s="98">
        <v>99</v>
      </c>
      <c r="O603" s="98">
        <v>99</v>
      </c>
      <c r="P603" s="57">
        <f t="shared" si="437"/>
        <v>100</v>
      </c>
      <c r="Q603" s="51"/>
      <c r="R603" s="282">
        <f>IFERROR(AVERAGE(P603:P604),"")</f>
        <v>100</v>
      </c>
      <c r="S603" s="261">
        <f>AVERAGE(Q603:Q604)</f>
        <v>100</v>
      </c>
      <c r="T603" s="294">
        <f>IFERROR((R603*0.7+S603*0.3)*2,S603*2)</f>
        <v>200</v>
      </c>
      <c r="U603" s="283" t="str">
        <f>IF(T603&lt;170,"ГЗ по услуге (работе) НЕ выполнено","")&amp;IF(AND(T603&gt;=170,T603&lt;=200),"ГЗ по услуге (работе) выполнено","")&amp;IF(T603&gt;200,"ГЗ по услуге (работе) ПЕРЕвыполнено","")</f>
        <v>ГЗ по услуге (работе) выполнено</v>
      </c>
      <c r="V603" s="290"/>
      <c r="W603" s="268"/>
      <c r="X603" s="271"/>
    </row>
    <row r="604" spans="1:24" s="4" customFormat="1" ht="39.75" customHeight="1" thickBot="1" x14ac:dyDescent="0.3">
      <c r="A604" s="301"/>
      <c r="B604" s="44" t="str">
        <f t="shared" si="436"/>
        <v>ГБУЗ АО Областной клинический противотуберкулезный диспансер</v>
      </c>
      <c r="C604" s="285"/>
      <c r="D604" s="19" t="str">
        <f t="shared" si="456"/>
        <v>Организация и проведение дезинфекции в очагах инфекционных и паразитарных заболеваний</v>
      </c>
      <c r="E604" s="290"/>
      <c r="F604" s="44" t="str">
        <f t="shared" si="449"/>
        <v>Не предусмотрено</v>
      </c>
      <c r="G604" s="290"/>
      <c r="H604" s="44" t="str">
        <f t="shared" si="450"/>
        <v>Не предусмотрено</v>
      </c>
      <c r="I604" s="290"/>
      <c r="J604" s="44" t="str">
        <f t="shared" si="478"/>
        <v>Обработка вещей из  очагов</v>
      </c>
      <c r="K604" s="69" t="s">
        <v>81</v>
      </c>
      <c r="L604" s="70" t="s">
        <v>82</v>
      </c>
      <c r="M604" s="66" t="s">
        <v>42</v>
      </c>
      <c r="N604" s="95">
        <v>800</v>
      </c>
      <c r="O604" s="95">
        <v>400</v>
      </c>
      <c r="P604" s="53" t="str">
        <f t="shared" ref="P604" si="479">IF(AND(N604&lt;&gt;0,M604="Кач."),O604/N604*100,"")</f>
        <v/>
      </c>
      <c r="Q604" s="52">
        <f t="shared" si="457"/>
        <v>100</v>
      </c>
      <c r="R604" s="282"/>
      <c r="S604" s="261"/>
      <c r="T604" s="294"/>
      <c r="U604" s="283"/>
      <c r="V604" s="290"/>
      <c r="W604" s="269"/>
      <c r="X604" s="272"/>
    </row>
    <row r="605" spans="1:24" s="4" customFormat="1" ht="33" customHeight="1" thickBot="1" x14ac:dyDescent="0.3">
      <c r="A605" s="295" t="s">
        <v>204</v>
      </c>
      <c r="B605" s="44" t="str">
        <f t="shared" si="436"/>
        <v>ГБУЗ АО Областной кожно-венерологический диспансер</v>
      </c>
      <c r="C605" s="317" t="s">
        <v>119</v>
      </c>
      <c r="D605" s="19" t="str">
        <f t="shared" si="456"/>
        <v>ПМСП, не включенная в базовую программу ОМС</v>
      </c>
      <c r="E605" s="290" t="s">
        <v>137</v>
      </c>
      <c r="F605" s="44" t="str">
        <f t="shared" si="449"/>
        <v>амбулаторно</v>
      </c>
      <c r="G605" s="290" t="s">
        <v>132</v>
      </c>
      <c r="H605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5" s="290" t="s">
        <v>162</v>
      </c>
      <c r="J605" s="44" t="str">
        <f t="shared" si="478"/>
        <v>по профилю дерматовенерология (в части венерологии)</v>
      </c>
      <c r="K605" s="67" t="s">
        <v>128</v>
      </c>
      <c r="L605" s="68" t="s">
        <v>3</v>
      </c>
      <c r="M605" s="68" t="s">
        <v>5</v>
      </c>
      <c r="N605" s="98">
        <v>99</v>
      </c>
      <c r="O605" s="98">
        <v>99</v>
      </c>
      <c r="P605" s="51">
        <f>IF(AND(N605&lt;&gt;0,M605="Кач."),O605/N605*100,"")</f>
        <v>100</v>
      </c>
      <c r="Q605" s="224" t="str">
        <f t="shared" si="457"/>
        <v/>
      </c>
      <c r="R605" s="282">
        <f>IFERROR(AVERAGE(P605:P607),"")</f>
        <v>100</v>
      </c>
      <c r="S605" s="261">
        <f>AVERAGE(Q605:Q607)</f>
        <v>86.664492753623193</v>
      </c>
      <c r="T605" s="294">
        <f>IFERROR((R605*0.7+S605*0.3)*2,S605*2)</f>
        <v>191.99869565217392</v>
      </c>
      <c r="U605" s="262" t="str">
        <f>IF(T605&lt;170,"ГЗ по услуге (работе) НЕ выполнено","")&amp;IF(AND(T605&gt;=170,T605&lt;=200),"ГЗ по услуге (работе) выполнено","")&amp;IF(T605&gt;200,"ГЗ по услуге (работе) ПЕРЕвыполнено","")</f>
        <v>ГЗ по услуге (работе) выполнено</v>
      </c>
      <c r="V605" s="290"/>
      <c r="W605" s="267">
        <f>AVERAGE(T605:T615)</f>
        <v>185.20524732715609</v>
      </c>
      <c r="X605" s="270" t="str">
        <f>IF(W605&lt;170,"ГЗ по учреждению не выполнено","")&amp;IF(AND(W605&gt;=170,W605&lt;=200),"ГЗ по учреждению выполнено","")&amp;IF(W605&gt;200,"ГЗ по учреждению перевыполнено","")</f>
        <v>ГЗ по учреждению выполнено</v>
      </c>
    </row>
    <row r="606" spans="1:24" s="4" customFormat="1" ht="33" customHeight="1" thickBot="1" x14ac:dyDescent="0.3">
      <c r="A606" s="296"/>
      <c r="B606" s="44" t="str">
        <f t="shared" si="436"/>
        <v>ГБУЗ АО Областной кожно-венерологический диспансер</v>
      </c>
      <c r="C606" s="319"/>
      <c r="D606" s="19" t="str">
        <f t="shared" si="456"/>
        <v>ПМСП, не включенная в базовую программу ОМС</v>
      </c>
      <c r="E606" s="290"/>
      <c r="F606" s="44" t="str">
        <f t="shared" si="449"/>
        <v>амбулаторно</v>
      </c>
      <c r="G606" s="290"/>
      <c r="H606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6" s="290"/>
      <c r="J606" s="44" t="str">
        <f t="shared" si="478"/>
        <v>по профилю дерматовенерология (в части венерологии)</v>
      </c>
      <c r="K606" s="64" t="s">
        <v>40</v>
      </c>
      <c r="L606" s="65" t="s">
        <v>118</v>
      </c>
      <c r="M606" s="66" t="s">
        <v>42</v>
      </c>
      <c r="N606" s="101">
        <v>23000</v>
      </c>
      <c r="O606" s="162">
        <v>9556</v>
      </c>
      <c r="P606" s="53" t="str">
        <f>IF(AND(N606&lt;&gt;0,M606="Кач."),O606/N606*100,"")</f>
        <v/>
      </c>
      <c r="Q606" s="52">
        <f t="shared" si="457"/>
        <v>83.095652173913052</v>
      </c>
      <c r="R606" s="282"/>
      <c r="S606" s="261"/>
      <c r="T606" s="294"/>
      <c r="U606" s="262"/>
      <c r="V606" s="290"/>
      <c r="W606" s="268"/>
      <c r="X606" s="271"/>
    </row>
    <row r="607" spans="1:24" s="4" customFormat="1" ht="33" customHeight="1" thickBot="1" x14ac:dyDescent="0.3">
      <c r="A607" s="296"/>
      <c r="B607" s="44" t="str">
        <f t="shared" si="436"/>
        <v>ГБУЗ АО Областной кожно-венерологический диспансер</v>
      </c>
      <c r="C607" s="318"/>
      <c r="D607" s="19" t="str">
        <f t="shared" si="456"/>
        <v>ПМСП, не включенная в базовую программу ОМС</v>
      </c>
      <c r="E607" s="290"/>
      <c r="F607" s="44" t="str">
        <f t="shared" si="449"/>
        <v>амбулаторно</v>
      </c>
      <c r="G607" s="290"/>
      <c r="H607" s="44" t="str">
        <f t="shared" si="45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7" s="290"/>
      <c r="J607" s="44" t="str">
        <f t="shared" si="478"/>
        <v>по профилю дерматовенерология (в части венерологии)</v>
      </c>
      <c r="K607" s="64" t="s">
        <v>133</v>
      </c>
      <c r="L607" s="65" t="s">
        <v>118</v>
      </c>
      <c r="M607" s="66" t="s">
        <v>42</v>
      </c>
      <c r="N607" s="96">
        <v>12000</v>
      </c>
      <c r="O607" s="162">
        <v>5414</v>
      </c>
      <c r="P607" s="53" t="str">
        <f>IF(AND(N607&lt;&gt;0,M607="Кач."),O607/N607*100,"")</f>
        <v/>
      </c>
      <c r="Q607" s="52">
        <f t="shared" si="457"/>
        <v>90.233333333333334</v>
      </c>
      <c r="R607" s="282"/>
      <c r="S607" s="261"/>
      <c r="T607" s="294"/>
      <c r="U607" s="262"/>
      <c r="V607" s="290"/>
      <c r="W607" s="268"/>
      <c r="X607" s="271"/>
    </row>
    <row r="608" spans="1:24" s="4" customFormat="1" ht="35.25" customHeight="1" thickBot="1" x14ac:dyDescent="0.3">
      <c r="A608" s="296"/>
      <c r="B608" s="44" t="str">
        <f t="shared" si="436"/>
        <v>ГБУЗ АО Областной кожно-венерологический диспансер</v>
      </c>
      <c r="C608" s="289" t="s">
        <v>120</v>
      </c>
      <c r="D608" s="19" t="str">
        <f t="shared" si="456"/>
        <v>ПМСП, включенная в базовую программу ОМС</v>
      </c>
      <c r="E608" s="290" t="s">
        <v>137</v>
      </c>
      <c r="F608" s="44" t="str">
        <f t="shared" si="449"/>
        <v>амбулаторно</v>
      </c>
      <c r="G608" s="290" t="s">
        <v>47</v>
      </c>
      <c r="H608" s="44" t="str">
        <f t="shared" si="450"/>
        <v>Не предусмотрено</v>
      </c>
      <c r="I608" s="290" t="s">
        <v>91</v>
      </c>
      <c r="J608" s="44" t="str">
        <f t="shared" si="478"/>
        <v>урология</v>
      </c>
      <c r="K608" s="67" t="s">
        <v>128</v>
      </c>
      <c r="L608" s="68" t="s">
        <v>3</v>
      </c>
      <c r="M608" s="68" t="s">
        <v>5</v>
      </c>
      <c r="N608" s="98">
        <v>99</v>
      </c>
      <c r="O608" s="98">
        <v>99</v>
      </c>
      <c r="P608" s="51">
        <f t="shared" si="437"/>
        <v>100</v>
      </c>
      <c r="Q608" s="51" t="str">
        <f t="shared" si="457"/>
        <v/>
      </c>
      <c r="R608" s="282">
        <f>IFERROR(AVERAGE(P608:P609),"")</f>
        <v>100</v>
      </c>
      <c r="S608" s="261">
        <f>AVERAGE(Q608:Q609)</f>
        <v>100</v>
      </c>
      <c r="T608" s="294">
        <f>IFERROR((R608*0.7+S608*0.3)*2,S608*2)</f>
        <v>200</v>
      </c>
      <c r="U608" s="262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90"/>
      <c r="W608" s="268"/>
      <c r="X608" s="271"/>
    </row>
    <row r="609" spans="1:417" s="4" customFormat="1" ht="31.5" customHeight="1" thickBot="1" x14ac:dyDescent="0.3">
      <c r="A609" s="296"/>
      <c r="B609" s="44" t="str">
        <f t="shared" si="436"/>
        <v>ГБУЗ АО Областной кожно-венерологический диспансер</v>
      </c>
      <c r="C609" s="289"/>
      <c r="D609" s="19" t="str">
        <f t="shared" si="456"/>
        <v>ПМСП, включенная в базовую программу ОМС</v>
      </c>
      <c r="E609" s="290"/>
      <c r="F609" s="44" t="str">
        <f t="shared" si="449"/>
        <v>амбулаторно</v>
      </c>
      <c r="G609" s="290"/>
      <c r="H609" s="44" t="str">
        <f t="shared" si="450"/>
        <v>Не предусмотрено</v>
      </c>
      <c r="I609" s="290"/>
      <c r="J609" s="44" t="str">
        <f t="shared" si="478"/>
        <v>урология</v>
      </c>
      <c r="K609" s="64" t="s">
        <v>40</v>
      </c>
      <c r="L609" s="65" t="s">
        <v>118</v>
      </c>
      <c r="M609" s="66" t="s">
        <v>42</v>
      </c>
      <c r="N609" s="101">
        <v>500</v>
      </c>
      <c r="O609" s="96">
        <v>250</v>
      </c>
      <c r="P609" s="225" t="str">
        <f t="shared" si="437"/>
        <v/>
      </c>
      <c r="Q609" s="52">
        <f t="shared" si="457"/>
        <v>100</v>
      </c>
      <c r="R609" s="282"/>
      <c r="S609" s="261"/>
      <c r="T609" s="294"/>
      <c r="U609" s="262"/>
      <c r="V609" s="290"/>
      <c r="W609" s="268"/>
      <c r="X609" s="271"/>
    </row>
    <row r="610" spans="1:417" s="4" customFormat="1" ht="31.5" customHeight="1" thickBot="1" x14ac:dyDescent="0.3">
      <c r="A610" s="296"/>
      <c r="B610" s="44" t="str">
        <f t="shared" si="436"/>
        <v>ГБУЗ АО Областной кожно-венерологический диспансер</v>
      </c>
      <c r="C610" s="289" t="s">
        <v>125</v>
      </c>
      <c r="D610" s="19" t="str">
        <f t="shared" si="45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0" s="262" t="s">
        <v>142</v>
      </c>
      <c r="F610" s="44" t="str">
        <f t="shared" si="449"/>
        <v>Дневной стационар</v>
      </c>
      <c r="G610" s="290" t="s">
        <v>47</v>
      </c>
      <c r="H610" s="44" t="str">
        <f t="shared" si="450"/>
        <v>Не предусмотрено</v>
      </c>
      <c r="I610" s="262" t="s">
        <v>162</v>
      </c>
      <c r="J610" s="44" t="str">
        <f t="shared" si="478"/>
        <v>по профилю дерматовенерология (в части венерологии)</v>
      </c>
      <c r="K610" s="67" t="s">
        <v>128</v>
      </c>
      <c r="L610" s="68" t="s">
        <v>3</v>
      </c>
      <c r="M610" s="68" t="s">
        <v>5</v>
      </c>
      <c r="N610" s="98">
        <v>99</v>
      </c>
      <c r="O610" s="98">
        <v>99</v>
      </c>
      <c r="P610" s="57">
        <f t="shared" ref="P610:P615" si="480">IF(AND(N610&lt;&gt;0,M610="Кач."),O610/N610*100,"")</f>
        <v>100</v>
      </c>
      <c r="Q610" s="51" t="str">
        <f t="shared" si="457"/>
        <v/>
      </c>
      <c r="R610" s="282">
        <f>IFERROR(AVERAGE(P610:P611),"")</f>
        <v>100</v>
      </c>
      <c r="S610" s="261">
        <f>AVERAGE(Q610:Q611)</f>
        <v>45.245901639344261</v>
      </c>
      <c r="T610" s="294">
        <f>IFERROR((R610*0.7+S610*0.3)*2,S610*2)</f>
        <v>167.14754098360655</v>
      </c>
      <c r="U610" s="283" t="str">
        <f>IF(T610&lt;170,"ГЗ по услуге (работе) НЕ выполнено","")&amp;IF(AND(T610&gt;=170,T610&lt;=200),"ГЗ по услуге (работе) выполнено","")&amp;IF(T610&gt;200,"ГЗ по услуге (работе) ПЕРЕвыполнено","")</f>
        <v>ГЗ по услуге (работе) НЕ выполнено</v>
      </c>
      <c r="V610" s="290"/>
      <c r="W610" s="268"/>
      <c r="X610" s="271"/>
    </row>
    <row r="611" spans="1:417" s="4" customFormat="1" ht="31.5" customHeight="1" thickBot="1" x14ac:dyDescent="0.3">
      <c r="A611" s="296"/>
      <c r="B611" s="44" t="str">
        <f t="shared" si="436"/>
        <v>ГБУЗ АО Областной кожно-венерологический диспансер</v>
      </c>
      <c r="C611" s="289"/>
      <c r="D611" s="19" t="str">
        <f t="shared" si="45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1" s="262"/>
      <c r="F611" s="44" t="str">
        <f t="shared" si="449"/>
        <v>Дневной стационар</v>
      </c>
      <c r="G611" s="290"/>
      <c r="H611" s="44" t="str">
        <f t="shared" si="450"/>
        <v>Не предусмотрено</v>
      </c>
      <c r="I611" s="262"/>
      <c r="J611" s="44" t="str">
        <f t="shared" si="478"/>
        <v>по профилю дерматовенерология (в части венерологии)</v>
      </c>
      <c r="K611" s="69" t="s">
        <v>144</v>
      </c>
      <c r="L611" s="70" t="s">
        <v>118</v>
      </c>
      <c r="M611" s="66" t="s">
        <v>42</v>
      </c>
      <c r="N611" s="96">
        <v>305</v>
      </c>
      <c r="O611" s="96">
        <v>69</v>
      </c>
      <c r="P611" s="223" t="str">
        <f t="shared" si="480"/>
        <v/>
      </c>
      <c r="Q611" s="52">
        <f t="shared" si="457"/>
        <v>45.245901639344261</v>
      </c>
      <c r="R611" s="282"/>
      <c r="S611" s="261"/>
      <c r="T611" s="294"/>
      <c r="U611" s="283"/>
      <c r="V611" s="290"/>
      <c r="W611" s="268"/>
      <c r="X611" s="271"/>
    </row>
    <row r="612" spans="1:417" s="4" customFormat="1" ht="31.5" customHeight="1" thickBot="1" x14ac:dyDescent="0.3">
      <c r="A612" s="296"/>
      <c r="B612" s="44" t="str">
        <f t="shared" si="436"/>
        <v>ГБУЗ АО Областной кожно-венерологический диспансер</v>
      </c>
      <c r="C612" s="289"/>
      <c r="D612" s="19" t="str">
        <f t="shared" si="45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2" s="262" t="s">
        <v>138</v>
      </c>
      <c r="F612" s="44" t="str">
        <f t="shared" si="449"/>
        <v>стационар</v>
      </c>
      <c r="G612" s="262" t="s">
        <v>47</v>
      </c>
      <c r="H612" s="44" t="str">
        <f t="shared" si="450"/>
        <v>Не предусмотрено</v>
      </c>
      <c r="I612" s="262" t="s">
        <v>162</v>
      </c>
      <c r="J612" s="44" t="str">
        <f t="shared" si="478"/>
        <v>по профилю дерматовенерология (в части венерологии)</v>
      </c>
      <c r="K612" s="67" t="s">
        <v>128</v>
      </c>
      <c r="L612" s="68" t="s">
        <v>3</v>
      </c>
      <c r="M612" s="68" t="s">
        <v>5</v>
      </c>
      <c r="N612" s="98">
        <v>99</v>
      </c>
      <c r="O612" s="98">
        <v>99</v>
      </c>
      <c r="P612" s="223">
        <f t="shared" si="480"/>
        <v>100</v>
      </c>
      <c r="Q612" s="51" t="str">
        <f t="shared" si="457"/>
        <v/>
      </c>
      <c r="R612" s="282">
        <f>IFERROR(AVERAGE(P612:P613),"")</f>
        <v>100</v>
      </c>
      <c r="S612" s="261">
        <f>AVERAGE(Q612:Q613)</f>
        <v>44.800000000000004</v>
      </c>
      <c r="T612" s="294">
        <f>IFERROR((R612*0.7+S612*0.3)*2,S612*2)</f>
        <v>166.88</v>
      </c>
      <c r="U612" s="283" t="str">
        <f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НЕ выполнено</v>
      </c>
      <c r="V612" s="290"/>
      <c r="W612" s="268"/>
      <c r="X612" s="271"/>
    </row>
    <row r="613" spans="1:417" s="4" customFormat="1" ht="30.75" customHeight="1" thickBot="1" x14ac:dyDescent="0.3">
      <c r="A613" s="296"/>
      <c r="B613" s="44" t="str">
        <f t="shared" si="436"/>
        <v>ГБУЗ АО Областной кожно-венерологический диспансер</v>
      </c>
      <c r="C613" s="289"/>
      <c r="D613" s="19" t="str">
        <f t="shared" si="456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3" s="262"/>
      <c r="F613" s="44" t="str">
        <f t="shared" si="449"/>
        <v>стационар</v>
      </c>
      <c r="G613" s="262"/>
      <c r="H613" s="44" t="str">
        <f t="shared" si="450"/>
        <v>Не предусмотрено</v>
      </c>
      <c r="I613" s="262"/>
      <c r="J613" s="44" t="str">
        <f t="shared" si="478"/>
        <v>по профилю дерматовенерология (в части венерологии)</v>
      </c>
      <c r="K613" s="69" t="s">
        <v>168</v>
      </c>
      <c r="L613" s="70" t="s">
        <v>118</v>
      </c>
      <c r="M613" s="66" t="s">
        <v>42</v>
      </c>
      <c r="N613" s="96">
        <v>125</v>
      </c>
      <c r="O613" s="96">
        <v>28</v>
      </c>
      <c r="P613" s="223" t="str">
        <f t="shared" si="480"/>
        <v/>
      </c>
      <c r="Q613" s="52">
        <f>IF(AND(N613&lt;&gt;0,M613="объем"),(O613/N613*100)/$Y$2*12,"")</f>
        <v>44.800000000000004</v>
      </c>
      <c r="R613" s="282"/>
      <c r="S613" s="261"/>
      <c r="T613" s="294"/>
      <c r="U613" s="283"/>
      <c r="V613" s="290"/>
      <c r="W613" s="268"/>
      <c r="X613" s="271"/>
    </row>
    <row r="614" spans="1:417" s="4" customFormat="1" ht="30" customHeight="1" thickBot="1" x14ac:dyDescent="0.3">
      <c r="A614" s="296"/>
      <c r="B614" s="44" t="str">
        <f t="shared" si="436"/>
        <v>ГБУЗ АО Областной кожно-венерологический диспансер</v>
      </c>
      <c r="C614" s="298" t="s">
        <v>226</v>
      </c>
      <c r="D614" s="19" t="str">
        <f t="shared" si="45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4" s="262" t="s">
        <v>277</v>
      </c>
      <c r="F614" s="44" t="str">
        <f t="shared" si="449"/>
        <v>заключение договоров</v>
      </c>
      <c r="G614" s="262" t="s">
        <v>279</v>
      </c>
      <c r="H614" s="44" t="str">
        <f t="shared" si="45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4" s="262" t="s">
        <v>278</v>
      </c>
      <c r="J614" s="44" t="str">
        <f t="shared" si="47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4" s="71" t="s">
        <v>227</v>
      </c>
      <c r="L614" s="70" t="s">
        <v>3</v>
      </c>
      <c r="M614" s="67" t="s">
        <v>5</v>
      </c>
      <c r="N614" s="98">
        <v>100</v>
      </c>
      <c r="O614" s="98">
        <v>100</v>
      </c>
      <c r="P614" s="223">
        <f t="shared" si="480"/>
        <v>100</v>
      </c>
      <c r="Q614" s="51" t="str">
        <f t="shared" ref="Q614" si="481">IF(AND(N614&lt;&gt;0,M614="объем"),(O614/N614*100)/$Y$2*12,"")</f>
        <v/>
      </c>
      <c r="R614" s="282">
        <f>IFERROR(AVERAGE(P614:P615),"")</f>
        <v>100</v>
      </c>
      <c r="S614" s="261">
        <f>AVERAGE(Q614:Q615)</f>
        <v>100</v>
      </c>
      <c r="T614" s="294">
        <f>IFERROR((R614*0.7+S614*0.3)*2,S614*2)</f>
        <v>200</v>
      </c>
      <c r="U614" s="283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290"/>
      <c r="W614" s="268"/>
      <c r="X614" s="271"/>
    </row>
    <row r="615" spans="1:417" s="4" customFormat="1" ht="32.25" customHeight="1" thickBot="1" x14ac:dyDescent="0.3">
      <c r="A615" s="297"/>
      <c r="B615" s="44" t="str">
        <f t="shared" si="436"/>
        <v>ГБУЗ АО Областной кожно-венерологический диспансер</v>
      </c>
      <c r="C615" s="298"/>
      <c r="D615" s="19" t="str">
        <f t="shared" ref="D615:D618" si="482">IF(C615="",D614,C615)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5" s="262"/>
      <c r="F615" s="44" t="str">
        <f t="shared" si="449"/>
        <v>заключение договоров</v>
      </c>
      <c r="G615" s="262"/>
      <c r="H615" s="44" t="str">
        <f t="shared" si="45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5" s="262"/>
      <c r="J615" s="44" t="str">
        <f t="shared" si="47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5" s="72" t="s">
        <v>234</v>
      </c>
      <c r="L615" s="70" t="s">
        <v>228</v>
      </c>
      <c r="M615" s="76" t="s">
        <v>42</v>
      </c>
      <c r="N615" s="96">
        <v>3.04</v>
      </c>
      <c r="O615" s="96">
        <v>3.04</v>
      </c>
      <c r="P615" s="223" t="str">
        <f t="shared" si="480"/>
        <v/>
      </c>
      <c r="Q615" s="157">
        <f>IF(AND(N615&lt;&gt;0,M615="объем"),(O615/N615*100),"")</f>
        <v>100</v>
      </c>
      <c r="R615" s="282"/>
      <c r="S615" s="261"/>
      <c r="T615" s="294"/>
      <c r="U615" s="283"/>
      <c r="V615" s="290"/>
      <c r="W615" s="269"/>
      <c r="X615" s="272"/>
    </row>
    <row r="616" spans="1:417" s="4" customFormat="1" ht="33" customHeight="1" thickBot="1" x14ac:dyDescent="0.3">
      <c r="A616" s="313" t="s">
        <v>12</v>
      </c>
      <c r="B616" s="44" t="str">
        <f t="shared" si="436"/>
        <v>ГБУЗ АО Центр крови</v>
      </c>
      <c r="C616" s="317" t="s">
        <v>46</v>
      </c>
      <c r="D616" s="19" t="str">
        <f t="shared" si="482"/>
        <v>Заготовка, хранение, транспортировка и обеспечение безопасности донорской крови и ее компонентов</v>
      </c>
      <c r="E616" s="275" t="s">
        <v>47</v>
      </c>
      <c r="F616" s="44" t="str">
        <f t="shared" si="449"/>
        <v>Не предусмотрено</v>
      </c>
      <c r="G616" s="275" t="s">
        <v>46</v>
      </c>
      <c r="H616" s="44" t="str">
        <f t="shared" si="450"/>
        <v>Заготовка, хранение, транспортировка и обеспечение безопасности донорской крови и ее компонентов</v>
      </c>
      <c r="I616" s="275" t="s">
        <v>47</v>
      </c>
      <c r="J616" s="44" t="str">
        <f t="shared" si="478"/>
        <v>Не предусмотрено</v>
      </c>
      <c r="K616" s="68" t="s">
        <v>48</v>
      </c>
      <c r="L616" s="68" t="s">
        <v>3</v>
      </c>
      <c r="M616" s="68" t="s">
        <v>5</v>
      </c>
      <c r="N616" s="98">
        <v>100</v>
      </c>
      <c r="O616" s="98">
        <v>100</v>
      </c>
      <c r="P616" s="51">
        <f t="shared" ref="P616:P641" si="483">IF(AND(N616&lt;&gt;0,M616="Кач."),O616/N616*100,"")</f>
        <v>100</v>
      </c>
      <c r="Q616" s="233" t="str">
        <f t="shared" ref="Q616" si="484">IF(AND(N616&lt;&gt;0,M616="объем"),(O616/N616*100),"")</f>
        <v/>
      </c>
      <c r="R616" s="282">
        <f>IFERROR(AVERAGE(P616:P617),"")</f>
        <v>100</v>
      </c>
      <c r="S616" s="261">
        <f>AVERAGE(Q616:Q617)</f>
        <v>100.72899999999998</v>
      </c>
      <c r="T616" s="294">
        <f>IFERROR((R616*0.7+S616*0.3)*2,S616*2)</f>
        <v>200.4374</v>
      </c>
      <c r="U616" s="262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ПЕРЕвыполнено</v>
      </c>
      <c r="V616" s="275"/>
      <c r="W616" s="267">
        <f>AVERAGE(T616:T619)</f>
        <v>200.28415454545456</v>
      </c>
      <c r="X616" s="270" t="str">
        <f>IF(W616&lt;170,"ГЗ по учреждению не выполнено","")&amp;IF(AND(W616&gt;=170,W616&lt;=200),"ГЗ по учреждению выполнено","")&amp;IF(W616&gt;200,"ГЗ по учреждению перевыполнено","")</f>
        <v>ГЗ по учреждению перевыполнено</v>
      </c>
    </row>
    <row r="617" spans="1:417" s="4" customFormat="1" ht="31.5" customHeight="1" thickBot="1" x14ac:dyDescent="0.3">
      <c r="A617" s="314"/>
      <c r="B617" s="44" t="str">
        <f t="shared" si="436"/>
        <v>ГБУЗ АО Центр крови</v>
      </c>
      <c r="C617" s="319"/>
      <c r="D617" s="19" t="str">
        <f t="shared" si="482"/>
        <v>Заготовка, хранение, транспортировка и обеспечение безопасности донорской крови и ее компонентов</v>
      </c>
      <c r="E617" s="276"/>
      <c r="F617" s="44" t="str">
        <f t="shared" si="449"/>
        <v>Не предусмотрено</v>
      </c>
      <c r="G617" s="276"/>
      <c r="H617" s="44" t="str">
        <f t="shared" si="450"/>
        <v>Заготовка, хранение, транспортировка и обеспечение безопасности донорской крови и ее компонентов</v>
      </c>
      <c r="I617" s="276"/>
      <c r="J617" s="44" t="str">
        <f t="shared" si="478"/>
        <v>Не предусмотрено</v>
      </c>
      <c r="K617" s="69" t="s">
        <v>49</v>
      </c>
      <c r="L617" s="65" t="s">
        <v>118</v>
      </c>
      <c r="M617" s="66" t="s">
        <v>42</v>
      </c>
      <c r="N617" s="96">
        <v>8000</v>
      </c>
      <c r="O617" s="251">
        <v>4029.16</v>
      </c>
      <c r="P617" s="199" t="str">
        <f t="shared" si="483"/>
        <v/>
      </c>
      <c r="Q617" s="233">
        <f>IF(AND(N617&lt;&gt;0,M617="объем"),(O617/N617*100)/$Y$2*12,"")</f>
        <v>100.72899999999998</v>
      </c>
      <c r="R617" s="282"/>
      <c r="S617" s="261"/>
      <c r="T617" s="294"/>
      <c r="U617" s="262"/>
      <c r="V617" s="277"/>
      <c r="W617" s="268"/>
      <c r="X617" s="271"/>
    </row>
    <row r="618" spans="1:417" s="4" customFormat="1" ht="33.75" customHeight="1" thickBot="1" x14ac:dyDescent="0.3">
      <c r="A618" s="314"/>
      <c r="B618" s="44" t="str">
        <f t="shared" si="436"/>
        <v>ГБУЗ АО Центр крови</v>
      </c>
      <c r="C618" s="319"/>
      <c r="D618" s="19" t="str">
        <f t="shared" si="482"/>
        <v>Заготовка, хранение, транспортировка и обеспечение безопасности донорской крови и ее компонентов</v>
      </c>
      <c r="E618" s="276"/>
      <c r="F618" s="44" t="str">
        <f t="shared" si="449"/>
        <v>Не предусмотрено</v>
      </c>
      <c r="G618" s="276"/>
      <c r="H618" s="44" t="str">
        <f t="shared" si="450"/>
        <v>Заготовка, хранение, транспортировка и обеспечение безопасности донорской крови и ее компонентов</v>
      </c>
      <c r="I618" s="276"/>
      <c r="J618" s="44" t="str">
        <f t="shared" si="478"/>
        <v>Не предусмотрено</v>
      </c>
      <c r="K618" s="68" t="s">
        <v>48</v>
      </c>
      <c r="L618" s="68" t="s">
        <v>3</v>
      </c>
      <c r="M618" s="68" t="s">
        <v>5</v>
      </c>
      <c r="N618" s="98">
        <v>100</v>
      </c>
      <c r="O618" s="98">
        <v>100</v>
      </c>
      <c r="P618" s="199">
        <f t="shared" si="483"/>
        <v>100</v>
      </c>
      <c r="Q618" s="233" t="str">
        <f t="shared" ref="Q618:Q621" si="485">IF(AND(N618&lt;&gt;0,M618="объем"),(O618/N618*100)/$Y$2*12,"")</f>
        <v/>
      </c>
      <c r="R618" s="265">
        <f>IFERROR(AVERAGE(P618:P619),"")</f>
        <v>100</v>
      </c>
      <c r="S618" s="259">
        <f>AVERAGE(Q618:Q619)</f>
        <v>100.21818181818185</v>
      </c>
      <c r="T618" s="280">
        <f>IFERROR((R618*0.7+S618*0.3)*2,S618*2)</f>
        <v>200.13090909090911</v>
      </c>
      <c r="U618" s="263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ПЕРЕвыполнено</v>
      </c>
      <c r="V618" s="275"/>
      <c r="W618" s="268">
        <f t="shared" ref="W618" si="486">AVERAGE(T618:T619)</f>
        <v>200.13090909090911</v>
      </c>
      <c r="X618" s="271"/>
    </row>
    <row r="619" spans="1:417" s="4" customFormat="1" ht="33" customHeight="1" thickBot="1" x14ac:dyDescent="0.3">
      <c r="A619" s="315"/>
      <c r="B619" s="44" t="str">
        <f t="shared" si="436"/>
        <v>ГБУЗ АО Центр крови</v>
      </c>
      <c r="C619" s="318"/>
      <c r="D619" s="19" t="str">
        <f>IF(C619="",D617,C619)</f>
        <v>Заготовка, хранение, транспортировка и обеспечение безопасности донорской крови и ее компонентов</v>
      </c>
      <c r="E619" s="277"/>
      <c r="F619" s="44" t="str">
        <f>IF(E619="",F617,E619)</f>
        <v>Не предусмотрено</v>
      </c>
      <c r="G619" s="277"/>
      <c r="H619" s="44" t="str">
        <f>IF(G619="",H617,G619)</f>
        <v>Заготовка, хранение, транспортировка и обеспечение безопасности донорской крови и ее компонентов</v>
      </c>
      <c r="I619" s="277"/>
      <c r="J619" s="44" t="str">
        <f>IF(I619="",J617,I619)</f>
        <v>Не предусмотрено</v>
      </c>
      <c r="K619" s="69" t="s">
        <v>89</v>
      </c>
      <c r="L619" s="65" t="s">
        <v>41</v>
      </c>
      <c r="M619" s="66" t="s">
        <v>42</v>
      </c>
      <c r="N619" s="96">
        <v>5500</v>
      </c>
      <c r="O619" s="162">
        <v>2756</v>
      </c>
      <c r="P619" s="199" t="str">
        <f t="shared" si="483"/>
        <v/>
      </c>
      <c r="Q619" s="233">
        <f t="shared" si="485"/>
        <v>100.21818181818185</v>
      </c>
      <c r="R619" s="266"/>
      <c r="S619" s="260"/>
      <c r="T619" s="305"/>
      <c r="U619" s="264"/>
      <c r="V619" s="277"/>
      <c r="W619" s="269"/>
      <c r="X619" s="272"/>
    </row>
    <row r="620" spans="1:417" s="4" customFormat="1" ht="35.25" customHeight="1" thickBot="1" x14ac:dyDescent="0.3">
      <c r="A620" s="299" t="s">
        <v>253</v>
      </c>
      <c r="B620" s="44" t="str">
        <f t="shared" si="436"/>
        <v>ГБУЗ АО ОЦОЗ и МП</v>
      </c>
      <c r="C620" s="298" t="s">
        <v>257</v>
      </c>
      <c r="D620" s="19" t="str">
        <f>IF(C620="",D617,C620)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0" s="262" t="s">
        <v>47</v>
      </c>
      <c r="F620" s="44" t="str">
        <f>IF(E620="",F617,E620)</f>
        <v>Не предусмотрено</v>
      </c>
      <c r="G620" s="262" t="s">
        <v>47</v>
      </c>
      <c r="H620" s="44" t="str">
        <f>IF(G620="",H617,G620)</f>
        <v>Не предусмотрено</v>
      </c>
      <c r="I620" s="262" t="s">
        <v>47</v>
      </c>
      <c r="J620" s="44" t="str">
        <f>IF(I620="",J617,I620)</f>
        <v>Не предусмотрено</v>
      </c>
      <c r="K620" s="68" t="s">
        <v>173</v>
      </c>
      <c r="L620" s="68" t="s">
        <v>3</v>
      </c>
      <c r="M620" s="68" t="s">
        <v>5</v>
      </c>
      <c r="N620" s="98">
        <v>99</v>
      </c>
      <c r="O620" s="98">
        <v>99</v>
      </c>
      <c r="P620" s="199">
        <f t="shared" si="483"/>
        <v>100</v>
      </c>
      <c r="Q620" s="233" t="str">
        <f t="shared" si="485"/>
        <v/>
      </c>
      <c r="R620" s="265">
        <f t="shared" ref="R620" si="487">IFERROR(AVERAGE(P620:P621),"")</f>
        <v>100</v>
      </c>
      <c r="S620" s="261">
        <f>AVERAGE(Q620:Q621)</f>
        <v>104.696</v>
      </c>
      <c r="T620" s="294">
        <f>IFERROR((R620*0.7+S620*0.3)*2,S620*2)</f>
        <v>202.8176</v>
      </c>
      <c r="U620" s="262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62"/>
      <c r="W620" s="267">
        <f>AVERAGE(T620:T625)</f>
        <v>230.20876521739129</v>
      </c>
      <c r="X620" s="270" t="str">
        <f>IF(W620&lt;170,"ГЗ по учреждению не выполнено","")&amp;IF(AND(W620&gt;=170,W620&lt;=200),"ГЗ по учреждению выполнено","")&amp;IF(W620&gt;200,"ГЗ по учреждению перевыполнено","")</f>
        <v>ГЗ по учреждению перевыполнено</v>
      </c>
    </row>
    <row r="621" spans="1:417" s="4" customFormat="1" ht="39.75" customHeight="1" thickBot="1" x14ac:dyDescent="0.3">
      <c r="A621" s="300"/>
      <c r="B621" s="202" t="str">
        <f t="shared" si="436"/>
        <v>ГБУЗ АО ОЦОЗ и МП</v>
      </c>
      <c r="C621" s="298"/>
      <c r="D621" s="19" t="str">
        <f t="shared" ref="D621:D630" si="488">IF(C621="",D620,C621)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1" s="262"/>
      <c r="F621" s="44" t="str">
        <f t="shared" si="449"/>
        <v>Не предусмотрено</v>
      </c>
      <c r="G621" s="262"/>
      <c r="H621" s="44" t="str">
        <f t="shared" si="450"/>
        <v>Не предусмотрено</v>
      </c>
      <c r="I621" s="262"/>
      <c r="J621" s="44" t="str">
        <f t="shared" ref="J621:J630" si="489">IF(I621="",J620,I621)</f>
        <v>Не предусмотрено</v>
      </c>
      <c r="K621" s="69" t="s">
        <v>172</v>
      </c>
      <c r="L621" s="81" t="s">
        <v>58</v>
      </c>
      <c r="M621" s="76" t="s">
        <v>42</v>
      </c>
      <c r="N621" s="96">
        <v>25000</v>
      </c>
      <c r="O621" s="139">
        <v>13087</v>
      </c>
      <c r="P621" s="199" t="str">
        <f t="shared" si="483"/>
        <v/>
      </c>
      <c r="Q621" s="233">
        <f t="shared" si="485"/>
        <v>104.696</v>
      </c>
      <c r="R621" s="266"/>
      <c r="S621" s="261"/>
      <c r="T621" s="294"/>
      <c r="U621" s="262"/>
      <c r="V621" s="262"/>
      <c r="W621" s="268"/>
      <c r="X621" s="271"/>
    </row>
    <row r="622" spans="1:417" s="4" customFormat="1" ht="39.75" customHeight="1" thickBot="1" x14ac:dyDescent="0.3">
      <c r="A622" s="300"/>
      <c r="B622" s="202" t="str">
        <f t="shared" si="436"/>
        <v>ГБУЗ АО ОЦОЗ и МП</v>
      </c>
      <c r="C622" s="284" t="s">
        <v>226</v>
      </c>
      <c r="D622" s="19" t="str">
        <f t="shared" si="48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2" s="263" t="s">
        <v>277</v>
      </c>
      <c r="F622" s="44" t="str">
        <f t="shared" si="449"/>
        <v>заключение договоров</v>
      </c>
      <c r="G622" s="263" t="s">
        <v>279</v>
      </c>
      <c r="H622" s="44" t="str">
        <f t="shared" si="45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2" s="263" t="s">
        <v>278</v>
      </c>
      <c r="J622" s="44" t="str">
        <f t="shared" si="48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2" s="71" t="s">
        <v>227</v>
      </c>
      <c r="L622" s="70" t="s">
        <v>3</v>
      </c>
      <c r="M622" s="67" t="s">
        <v>5</v>
      </c>
      <c r="N622" s="98">
        <v>100</v>
      </c>
      <c r="O622" s="98">
        <v>100</v>
      </c>
      <c r="P622" s="199">
        <f t="shared" si="483"/>
        <v>100</v>
      </c>
      <c r="Q622" s="198" t="str">
        <f t="shared" ref="Q622:Q624" si="490">IF(AND(N622&lt;&gt;0,M622="объем"),(O622/N622*100),"")</f>
        <v/>
      </c>
      <c r="R622" s="265">
        <f t="shared" ref="R622" si="491">IFERROR(AVERAGE(P622:P623),"")</f>
        <v>100</v>
      </c>
      <c r="S622" s="259">
        <f>AVERAGE(Q622:Q623)</f>
        <v>100</v>
      </c>
      <c r="T622" s="280">
        <f>IFERROR((R622*0.7+S622*0.3)*2,S622*2)</f>
        <v>200</v>
      </c>
      <c r="U622" s="263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63"/>
      <c r="W622" s="268"/>
      <c r="X622" s="271"/>
    </row>
    <row r="623" spans="1:417" s="4" customFormat="1" ht="35.25" customHeight="1" thickBot="1" x14ac:dyDescent="0.3">
      <c r="A623" s="300"/>
      <c r="B623" s="202" t="str">
        <f t="shared" si="436"/>
        <v>ГБУЗ АО ОЦОЗ и МП</v>
      </c>
      <c r="C623" s="285"/>
      <c r="D623" s="19" t="str">
        <f t="shared" si="48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3" s="264"/>
      <c r="F623" s="44" t="str">
        <f t="shared" si="449"/>
        <v>заключение договоров</v>
      </c>
      <c r="G623" s="264"/>
      <c r="H623" s="44" t="str">
        <f t="shared" si="45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64"/>
      <c r="J623" s="44" t="str">
        <f t="shared" si="48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2" t="s">
        <v>234</v>
      </c>
      <c r="L623" s="70" t="s">
        <v>228</v>
      </c>
      <c r="M623" s="76" t="s">
        <v>42</v>
      </c>
      <c r="N623" s="96">
        <v>1.4</v>
      </c>
      <c r="O623" s="96">
        <v>1.4</v>
      </c>
      <c r="P623" s="199" t="str">
        <f t="shared" si="483"/>
        <v/>
      </c>
      <c r="Q623" s="198">
        <f t="shared" si="490"/>
        <v>100</v>
      </c>
      <c r="R623" s="266"/>
      <c r="S623" s="279"/>
      <c r="T623" s="281"/>
      <c r="U623" s="303"/>
      <c r="V623" s="303"/>
      <c r="W623" s="268"/>
      <c r="X623" s="271"/>
    </row>
    <row r="624" spans="1:417" s="16" customFormat="1" ht="36" customHeight="1" thickBot="1" x14ac:dyDescent="0.3">
      <c r="A624" s="300"/>
      <c r="B624" s="202" t="str">
        <f t="shared" si="436"/>
        <v>ГБУЗ АО ОЦОЗ и МП</v>
      </c>
      <c r="C624" s="284" t="s">
        <v>119</v>
      </c>
      <c r="D624" s="19" t="str">
        <f t="shared" si="488"/>
        <v>ПМСП, не включенная в базовую программу ОМС</v>
      </c>
      <c r="E624" s="263" t="s">
        <v>137</v>
      </c>
      <c r="F624" s="44" t="str">
        <f t="shared" si="449"/>
        <v>амбулаторно</v>
      </c>
      <c r="G624" s="263" t="s">
        <v>39</v>
      </c>
      <c r="H624" s="44" t="str">
        <f t="shared" si="450"/>
        <v>Первичная медико-санитарная помощь, в части диагностики и лечения</v>
      </c>
      <c r="I624" s="263" t="s">
        <v>271</v>
      </c>
      <c r="J624" s="44" t="str">
        <f t="shared" si="489"/>
        <v>Рентгенологическая диагностика</v>
      </c>
      <c r="K624" s="67" t="s">
        <v>94</v>
      </c>
      <c r="L624" s="68" t="s">
        <v>3</v>
      </c>
      <c r="M624" s="67" t="s">
        <v>5</v>
      </c>
      <c r="N624" s="98">
        <v>99</v>
      </c>
      <c r="O624" s="98">
        <v>99</v>
      </c>
      <c r="P624" s="199">
        <f t="shared" si="483"/>
        <v>100</v>
      </c>
      <c r="Q624" s="198" t="str">
        <f t="shared" si="490"/>
        <v/>
      </c>
      <c r="R624" s="265">
        <f t="shared" ref="R624:R628" si="492">IFERROR(AVERAGE(P624:P625),"")</f>
        <v>100</v>
      </c>
      <c r="S624" s="259">
        <f>AVERAGE(Q624:Q625)</f>
        <v>246.34782608695656</v>
      </c>
      <c r="T624" s="280">
        <f>IFERROR((R624*0.7+S624*0.3)*2,S624*2)</f>
        <v>287.80869565217392</v>
      </c>
      <c r="U624" s="263" t="str">
        <f t="shared" ref="U624:U628" si="493"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ПЕРЕвыполнено</v>
      </c>
      <c r="V624" s="263"/>
      <c r="W624" s="268"/>
      <c r="X624" s="271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33.75" customHeight="1" thickBot="1" x14ac:dyDescent="0.3">
      <c r="A625" s="301"/>
      <c r="B625" s="202" t="str">
        <f t="shared" ref="B625:B627" si="494">IF(A625="",B624,A625)</f>
        <v>ГБУЗ АО ОЦОЗ и МП</v>
      </c>
      <c r="C625" s="285"/>
      <c r="D625" s="19" t="str">
        <f t="shared" si="488"/>
        <v>ПМСП, не включенная в базовую программу ОМС</v>
      </c>
      <c r="E625" s="264"/>
      <c r="F625" s="44" t="str">
        <f t="shared" si="449"/>
        <v>амбулаторно</v>
      </c>
      <c r="G625" s="264"/>
      <c r="H625" s="44" t="str">
        <f t="shared" si="450"/>
        <v>Первичная медико-санитарная помощь, в части диагностики и лечения</v>
      </c>
      <c r="I625" s="264"/>
      <c r="J625" s="44" t="str">
        <f t="shared" si="489"/>
        <v>Рентгенологическая диагностика</v>
      </c>
      <c r="K625" s="149" t="s">
        <v>272</v>
      </c>
      <c r="L625" s="83" t="s">
        <v>41</v>
      </c>
      <c r="M625" s="76" t="s">
        <v>42</v>
      </c>
      <c r="N625" s="96">
        <v>2300</v>
      </c>
      <c r="O625" s="162">
        <v>2833</v>
      </c>
      <c r="P625" s="199" t="str">
        <f t="shared" si="483"/>
        <v/>
      </c>
      <c r="Q625" s="198">
        <f>IF(AND(N625&lt;&gt;0,M625="объем"),(O625/N625*100)/$Y$2*12,"")</f>
        <v>246.34782608695656</v>
      </c>
      <c r="R625" s="266"/>
      <c r="S625" s="260"/>
      <c r="T625" s="281"/>
      <c r="U625" s="303"/>
      <c r="V625" s="264"/>
      <c r="W625" s="269"/>
      <c r="X625" s="272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31.9" customHeight="1" thickBot="1" x14ac:dyDescent="0.3">
      <c r="A626" s="323" t="s">
        <v>13</v>
      </c>
      <c r="B626" s="202" t="str">
        <f t="shared" si="494"/>
        <v>ГБУЗ АО Патологоанатомическое бюро</v>
      </c>
      <c r="C626" s="289" t="s">
        <v>93</v>
      </c>
      <c r="D626" s="19" t="str">
        <f t="shared" si="488"/>
        <v>Патологическая анатомия</v>
      </c>
      <c r="E626" s="290" t="s">
        <v>93</v>
      </c>
      <c r="F626" s="44" t="str">
        <f t="shared" si="449"/>
        <v>Патологическая анатомия</v>
      </c>
      <c r="G626" s="290" t="s">
        <v>47</v>
      </c>
      <c r="H626" s="44" t="str">
        <f t="shared" si="450"/>
        <v>Не предусмотрено</v>
      </c>
      <c r="I626" s="290" t="s">
        <v>47</v>
      </c>
      <c r="J626" s="44" t="str">
        <f t="shared" si="489"/>
        <v>Не предусмотрено</v>
      </c>
      <c r="K626" s="67" t="s">
        <v>94</v>
      </c>
      <c r="L626" s="68" t="s">
        <v>3</v>
      </c>
      <c r="M626" s="68" t="s">
        <v>5</v>
      </c>
      <c r="N626" s="98">
        <v>100</v>
      </c>
      <c r="O626" s="98">
        <v>100</v>
      </c>
      <c r="P626" s="199">
        <f t="shared" si="483"/>
        <v>100</v>
      </c>
      <c r="Q626" s="198"/>
      <c r="R626" s="265">
        <f t="shared" si="492"/>
        <v>100</v>
      </c>
      <c r="S626" s="259">
        <f t="shared" ref="S626" si="495">AVERAGE(Q626:Q627)</f>
        <v>112.27121025821182</v>
      </c>
      <c r="T626" s="280">
        <f t="shared" ref="T626" si="496">IFERROR((R626*0.7+S626*0.3)*2,S626*2)</f>
        <v>207.36272615492709</v>
      </c>
      <c r="U626" s="263" t="str">
        <f t="shared" si="493"/>
        <v>ГЗ по услуге (работе) ПЕРЕвыполнено</v>
      </c>
      <c r="V626" s="263"/>
      <c r="W626" s="345">
        <f>AVERAGE(T626:T629)</f>
        <v>204.39247418857465</v>
      </c>
      <c r="X626" s="352" t="str">
        <f>IF(W626&lt;170,"ГЗ по учреждению не выполнено","")&amp;IF(AND(W626&gt;=170,W626&lt;=200),"ГЗ по учреждению выполнено","")&amp;IF(W626&gt;200,"ГЗ по учреждению перевыполнено","")</f>
        <v>ГЗ по учреждению перевыполнено</v>
      </c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36.75" customHeight="1" thickBot="1" x14ac:dyDescent="0.3">
      <c r="A627" s="323"/>
      <c r="B627" s="202" t="str">
        <f t="shared" si="494"/>
        <v>ГБУЗ АО Патологоанатомическое бюро</v>
      </c>
      <c r="C627" s="289"/>
      <c r="D627" s="19" t="str">
        <f t="shared" si="488"/>
        <v>Патологическая анатомия</v>
      </c>
      <c r="E627" s="290"/>
      <c r="F627" s="44" t="str">
        <f t="shared" si="449"/>
        <v>Патологическая анатомия</v>
      </c>
      <c r="G627" s="290"/>
      <c r="H627" s="44" t="str">
        <f t="shared" si="450"/>
        <v>Не предусмотрено</v>
      </c>
      <c r="I627" s="290"/>
      <c r="J627" s="44" t="str">
        <f t="shared" si="489"/>
        <v>Не предусмотрено</v>
      </c>
      <c r="K627" s="64" t="s">
        <v>181</v>
      </c>
      <c r="L627" s="83" t="s">
        <v>41</v>
      </c>
      <c r="M627" s="66" t="s">
        <v>42</v>
      </c>
      <c r="N627" s="162">
        <v>28465</v>
      </c>
      <c r="O627" s="164">
        <v>15979</v>
      </c>
      <c r="P627" s="199" t="str">
        <f t="shared" si="483"/>
        <v/>
      </c>
      <c r="Q627" s="198">
        <f>IF(AND(N627&lt;&gt;0,M627="объем"),(O627/N627*100)/$Y$2*12,"")</f>
        <v>112.27121025821182</v>
      </c>
      <c r="R627" s="266"/>
      <c r="S627" s="260"/>
      <c r="T627" s="281"/>
      <c r="U627" s="303"/>
      <c r="V627" s="303"/>
      <c r="W627" s="345"/>
      <c r="X627" s="352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37.5" customHeight="1" thickBot="1" x14ac:dyDescent="0.3">
      <c r="A628" s="323"/>
      <c r="B628" s="44" t="str">
        <f t="shared" ref="B628:B713" si="497">IF(A628="",B627,A628)</f>
        <v>ГБУЗ АО Патологоанатомическое бюро</v>
      </c>
      <c r="C628" s="289"/>
      <c r="D628" s="19" t="str">
        <f t="shared" si="488"/>
        <v>Патологическая анатомия</v>
      </c>
      <c r="E628" s="290" t="s">
        <v>93</v>
      </c>
      <c r="F628" s="44" t="str">
        <f t="shared" si="449"/>
        <v>Патологическая анатомия</v>
      </c>
      <c r="G628" s="290" t="s">
        <v>47</v>
      </c>
      <c r="H628" s="44" t="str">
        <f t="shared" si="450"/>
        <v>Не предусмотрено</v>
      </c>
      <c r="I628" s="290" t="s">
        <v>47</v>
      </c>
      <c r="J628" s="44" t="str">
        <f t="shared" si="489"/>
        <v>Не предусмотрено</v>
      </c>
      <c r="K628" s="67" t="s">
        <v>94</v>
      </c>
      <c r="L628" s="68" t="s">
        <v>3</v>
      </c>
      <c r="M628" s="68" t="s">
        <v>5</v>
      </c>
      <c r="N628" s="98">
        <v>100</v>
      </c>
      <c r="O628" s="98">
        <v>100</v>
      </c>
      <c r="P628" s="199">
        <f t="shared" si="483"/>
        <v>100</v>
      </c>
      <c r="Q628" s="198"/>
      <c r="R628" s="265">
        <f t="shared" si="492"/>
        <v>100</v>
      </c>
      <c r="S628" s="259">
        <f t="shared" ref="S628" si="498">AVERAGE(Q628:Q629)</f>
        <v>102.37037037037038</v>
      </c>
      <c r="T628" s="280">
        <f t="shared" ref="T628" si="499">IFERROR((R628*0.7+S628*0.3)*2,S628*2)</f>
        <v>201.42222222222222</v>
      </c>
      <c r="U628" s="263" t="str">
        <f t="shared" si="493"/>
        <v>ГЗ по услуге (работе) ПЕРЕвыполнено</v>
      </c>
      <c r="V628" s="303"/>
      <c r="W628" s="345"/>
      <c r="X628" s="352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35.25" customHeight="1" thickBot="1" x14ac:dyDescent="0.3">
      <c r="A629" s="323"/>
      <c r="B629" s="44" t="str">
        <f t="shared" si="497"/>
        <v>ГБУЗ АО Патологоанатомическое бюро</v>
      </c>
      <c r="C629" s="289"/>
      <c r="D629" s="19" t="str">
        <f t="shared" si="488"/>
        <v>Патологическая анатомия</v>
      </c>
      <c r="E629" s="290"/>
      <c r="F629" s="44" t="str">
        <f t="shared" si="449"/>
        <v>Патологическая анатомия</v>
      </c>
      <c r="G629" s="290"/>
      <c r="H629" s="44" t="str">
        <f t="shared" si="450"/>
        <v>Не предусмотрено</v>
      </c>
      <c r="I629" s="290"/>
      <c r="J629" s="44" t="str">
        <f t="shared" si="489"/>
        <v>Не предусмотрено</v>
      </c>
      <c r="K629" s="64" t="s">
        <v>95</v>
      </c>
      <c r="L629" s="83" t="s">
        <v>41</v>
      </c>
      <c r="M629" s="66" t="s">
        <v>42</v>
      </c>
      <c r="N629" s="96">
        <v>2700</v>
      </c>
      <c r="O629" s="164">
        <v>1382</v>
      </c>
      <c r="P629" s="206" t="str">
        <f t="shared" si="483"/>
        <v/>
      </c>
      <c r="Q629" s="198">
        <f>IF(AND(N629&lt;&gt;0,M629="объем"),(O629/N629*100)/$Y$2*12,"")</f>
        <v>102.37037037037038</v>
      </c>
      <c r="R629" s="266"/>
      <c r="S629" s="260"/>
      <c r="T629" s="281"/>
      <c r="U629" s="303"/>
      <c r="V629" s="264"/>
      <c r="W629" s="345"/>
      <c r="X629" s="352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4" customFormat="1" ht="45" customHeight="1" thickBot="1" x14ac:dyDescent="0.3">
      <c r="A630" s="313" t="s">
        <v>73</v>
      </c>
      <c r="B630" s="44" t="str">
        <f t="shared" si="497"/>
        <v>ГБУЗ АО Городская поликлиника №1</v>
      </c>
      <c r="C630" s="284" t="s">
        <v>119</v>
      </c>
      <c r="D630" s="19" t="str">
        <f t="shared" si="488"/>
        <v>ПМСП, не включенная в базовую программу ОМС</v>
      </c>
      <c r="E630" s="263" t="s">
        <v>137</v>
      </c>
      <c r="F630" s="44" t="str">
        <f t="shared" si="449"/>
        <v>амбулаторно</v>
      </c>
      <c r="G630" s="263" t="s">
        <v>39</v>
      </c>
      <c r="H630" s="44" t="str">
        <f t="shared" si="450"/>
        <v>Первичная медико-санитарная помощь, в части диагностики и лечения</v>
      </c>
      <c r="I630" s="262" t="s">
        <v>65</v>
      </c>
      <c r="J630" s="44" t="str">
        <f t="shared" si="489"/>
        <v>психотерапия</v>
      </c>
      <c r="K630" s="68" t="s">
        <v>128</v>
      </c>
      <c r="L630" s="68" t="s">
        <v>3</v>
      </c>
      <c r="M630" s="68" t="s">
        <v>5</v>
      </c>
      <c r="N630" s="98">
        <v>99</v>
      </c>
      <c r="O630" s="98">
        <v>100</v>
      </c>
      <c r="P630" s="206">
        <f t="shared" si="483"/>
        <v>101.01010101010101</v>
      </c>
      <c r="Q630" s="254" t="str">
        <f t="shared" ref="Q630" si="500">IF(AND(N630&lt;&gt;0,M630="объем"),(O630/N630*100)/$Y$2*12,"")</f>
        <v/>
      </c>
      <c r="R630" s="282">
        <f>IFERROR(AVERAGE(P630:P632),"")</f>
        <v>101.01010101010101</v>
      </c>
      <c r="S630" s="259">
        <f>AVERAGE(Q630:Q632)</f>
        <v>103.09796110682771</v>
      </c>
      <c r="T630" s="280">
        <f>IFERROR((R630*0.7+S630*0.3)*2,S630*2)</f>
        <v>203.27291807823804</v>
      </c>
      <c r="U630" s="263" t="str">
        <f>IF(T630&lt;170,"ГЗ по услуге (работе) НЕ выполнено","")&amp;IF(AND(T630&gt;=170,T630&lt;=200),"ГЗ по услуге (работе) выполнено","")&amp;IF(T630&gt;200,"ГЗ по услуге (работе) ПЕРЕвыполнено","")</f>
        <v>ГЗ по услуге (работе) ПЕРЕвыполнено</v>
      </c>
      <c r="V630" s="262"/>
      <c r="W630" s="267">
        <f>AVERAGE(T630:T642)</f>
        <v>201.5755611052613</v>
      </c>
      <c r="X630" s="270" t="str">
        <f>IF(W630&lt;170,"ГЗ по учреждению не выполнено","")&amp;IF(AND(W630&gt;=170,W630&lt;=200),"ГЗ по учреждению выполнено","")&amp;IF(W630&gt;200,"ГЗ по учреждению перевыполнено","")</f>
        <v>ГЗ по учреждению перевыполнено</v>
      </c>
    </row>
    <row r="631" spans="1:417" s="4" customFormat="1" ht="36" customHeight="1" thickBot="1" x14ac:dyDescent="0.3">
      <c r="A631" s="314"/>
      <c r="B631" s="44" t="str">
        <f t="shared" si="497"/>
        <v>ГБУЗ АО Городская поликлиника №1</v>
      </c>
      <c r="C631" s="306"/>
      <c r="D631" s="19" t="str">
        <f t="shared" ref="D631:D697" si="501">IF(C631="",D630,C631)</f>
        <v>ПМСП, не включенная в базовую программу ОМС</v>
      </c>
      <c r="E631" s="303"/>
      <c r="F631" s="44" t="str">
        <f t="shared" si="449"/>
        <v>амбулаторно</v>
      </c>
      <c r="G631" s="303"/>
      <c r="H631" s="44" t="str">
        <f t="shared" si="450"/>
        <v>Первичная медико-санитарная помощь, в части диагностики и лечения</v>
      </c>
      <c r="I631" s="262"/>
      <c r="J631" s="44" t="str">
        <f t="shared" ref="J631:J695" si="502">IF(I631="",J630,I631)</f>
        <v>психотерапия</v>
      </c>
      <c r="K631" s="69" t="s">
        <v>40</v>
      </c>
      <c r="L631" s="70" t="s">
        <v>118</v>
      </c>
      <c r="M631" s="76" t="s">
        <v>42</v>
      </c>
      <c r="N631" s="96">
        <v>3891</v>
      </c>
      <c r="O631" s="94">
        <v>2012</v>
      </c>
      <c r="P631" s="206"/>
      <c r="Q631" s="254">
        <f>IF(AND(N631&lt;&gt;0,M631="объем"),(O631/N631*100)/$Y$2*12,"")</f>
        <v>103.41814443587766</v>
      </c>
      <c r="R631" s="282"/>
      <c r="S631" s="279"/>
      <c r="T631" s="281"/>
      <c r="U631" s="303"/>
      <c r="V631" s="262"/>
      <c r="W631" s="268"/>
      <c r="X631" s="271"/>
    </row>
    <row r="632" spans="1:417" s="4" customFormat="1" ht="42" customHeight="1" thickBot="1" x14ac:dyDescent="0.3">
      <c r="A632" s="314"/>
      <c r="B632" s="44" t="str">
        <f t="shared" si="497"/>
        <v>ГБУЗ АО Городская поликлиника №1</v>
      </c>
      <c r="C632" s="306"/>
      <c r="D632" s="19" t="str">
        <f t="shared" si="501"/>
        <v>ПМСП, не включенная в базовую программу ОМС</v>
      </c>
      <c r="E632" s="303"/>
      <c r="F632" s="44" t="str">
        <f t="shared" si="449"/>
        <v>амбулаторно</v>
      </c>
      <c r="G632" s="303"/>
      <c r="H632" s="44" t="str">
        <f t="shared" si="450"/>
        <v>Первичная медико-санитарная помощь, в части диагностики и лечения</v>
      </c>
      <c r="I632" s="262"/>
      <c r="J632" s="44" t="str">
        <f t="shared" si="502"/>
        <v>психотерапия</v>
      </c>
      <c r="K632" s="69" t="s">
        <v>133</v>
      </c>
      <c r="L632" s="70" t="s">
        <v>118</v>
      </c>
      <c r="M632" s="76" t="s">
        <v>42</v>
      </c>
      <c r="N632" s="96">
        <v>1800</v>
      </c>
      <c r="O632" s="96">
        <v>925</v>
      </c>
      <c r="P632" s="206"/>
      <c r="Q632" s="205">
        <f>IF(AND(N632&lt;&gt;0,M632="объем"),(O632/N632*100)/$Y$2*12,"")</f>
        <v>102.77777777777777</v>
      </c>
      <c r="R632" s="282"/>
      <c r="S632" s="260"/>
      <c r="T632" s="305"/>
      <c r="U632" s="264"/>
      <c r="V632" s="262"/>
      <c r="W632" s="268"/>
      <c r="X632" s="271"/>
    </row>
    <row r="633" spans="1:417" s="4" customFormat="1" ht="42" customHeight="1" thickBot="1" x14ac:dyDescent="0.3">
      <c r="A633" s="314"/>
      <c r="B633" s="44" t="str">
        <f t="shared" si="497"/>
        <v>ГБУЗ АО Городская поликлиника №1</v>
      </c>
      <c r="C633" s="306"/>
      <c r="D633" s="19" t="str">
        <f t="shared" si="501"/>
        <v>ПМСП, не включенная в базовую программу ОМС</v>
      </c>
      <c r="E633" s="303"/>
      <c r="F633" s="44" t="str">
        <f t="shared" si="449"/>
        <v>амбулаторно</v>
      </c>
      <c r="G633" s="303"/>
      <c r="H633" s="44" t="str">
        <f t="shared" si="450"/>
        <v>Первичная медико-санитарная помощь, в части диагностики и лечения</v>
      </c>
      <c r="I633" s="263" t="s">
        <v>313</v>
      </c>
      <c r="J633" s="44" t="str">
        <f t="shared" si="502"/>
        <v>Клиническая лабораторная диагностика</v>
      </c>
      <c r="K633" s="68" t="s">
        <v>128</v>
      </c>
      <c r="L633" s="70" t="s">
        <v>3</v>
      </c>
      <c r="M633" s="76" t="s">
        <v>5</v>
      </c>
      <c r="N633" s="190">
        <v>99</v>
      </c>
      <c r="O633" s="98">
        <v>100</v>
      </c>
      <c r="P633" s="238">
        <f t="shared" si="483"/>
        <v>101.01010101010101</v>
      </c>
      <c r="Q633" s="237"/>
      <c r="R633" s="265">
        <f>IFERROR(AVERAGE(P633:P634),"")</f>
        <v>101.01010101010101</v>
      </c>
      <c r="S633" s="259">
        <f>AVERAGE(Q633:Q634)</f>
        <v>100</v>
      </c>
      <c r="T633" s="280">
        <f t="shared" ref="T633" si="503">IFERROR((R633*0.7+S633*0.3)*2,S633*2)</f>
        <v>201.4141414141414</v>
      </c>
      <c r="U633" s="263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ПЕРЕвыполнено</v>
      </c>
      <c r="V633" s="263"/>
      <c r="W633" s="268"/>
      <c r="X633" s="271"/>
    </row>
    <row r="634" spans="1:417" s="4" customFormat="1" ht="42" customHeight="1" thickBot="1" x14ac:dyDescent="0.3">
      <c r="A634" s="314"/>
      <c r="B634" s="44" t="str">
        <f t="shared" si="497"/>
        <v>ГБУЗ АО Городская поликлиника №1</v>
      </c>
      <c r="C634" s="306"/>
      <c r="D634" s="19" t="str">
        <f t="shared" si="501"/>
        <v>ПМСП, не включенная в базовую программу ОМС</v>
      </c>
      <c r="E634" s="303"/>
      <c r="F634" s="44" t="str">
        <f t="shared" si="449"/>
        <v>амбулаторно</v>
      </c>
      <c r="G634" s="303"/>
      <c r="H634" s="44" t="str">
        <f t="shared" si="450"/>
        <v>Первичная медико-санитарная помощь, в части диагностики и лечения</v>
      </c>
      <c r="I634" s="264"/>
      <c r="J634" s="44" t="str">
        <f t="shared" si="502"/>
        <v>Клиническая лабораторная диагностика</v>
      </c>
      <c r="K634" s="69" t="s">
        <v>280</v>
      </c>
      <c r="L634" s="70" t="s">
        <v>118</v>
      </c>
      <c r="M634" s="76" t="s">
        <v>42</v>
      </c>
      <c r="N634" s="94">
        <v>300</v>
      </c>
      <c r="O634" s="96">
        <v>150</v>
      </c>
      <c r="P634" s="238"/>
      <c r="Q634" s="237">
        <f t="shared" ref="Q634:Q644" si="504">IF(AND(N634&lt;&gt;0,M634="объем"),(O634/N634*100)/$Y$2*12,"")</f>
        <v>100</v>
      </c>
      <c r="R634" s="266"/>
      <c r="S634" s="260"/>
      <c r="T634" s="281"/>
      <c r="U634" s="264"/>
      <c r="V634" s="264"/>
      <c r="W634" s="268"/>
      <c r="X634" s="271"/>
    </row>
    <row r="635" spans="1:417" s="4" customFormat="1" ht="42" customHeight="1" thickBot="1" x14ac:dyDescent="0.3">
      <c r="A635" s="314"/>
      <c r="B635" s="44" t="str">
        <f t="shared" si="497"/>
        <v>ГБУЗ АО Городская поликлиника №1</v>
      </c>
      <c r="C635" s="306"/>
      <c r="D635" s="19" t="str">
        <f t="shared" si="501"/>
        <v>ПМСП, не включенная в базовую программу ОМС</v>
      </c>
      <c r="E635" s="303"/>
      <c r="F635" s="44" t="str">
        <f t="shared" si="449"/>
        <v>амбулаторно</v>
      </c>
      <c r="G635" s="303"/>
      <c r="H635" s="44" t="str">
        <f t="shared" si="450"/>
        <v>Первичная медико-санитарная помощь, в части диагностики и лечения</v>
      </c>
      <c r="I635" s="263" t="s">
        <v>242</v>
      </c>
      <c r="J635" s="44" t="str">
        <f t="shared" si="502"/>
        <v>Вакцинация</v>
      </c>
      <c r="K635" s="68" t="s">
        <v>128</v>
      </c>
      <c r="L635" s="70" t="s">
        <v>3</v>
      </c>
      <c r="M635" s="68" t="s">
        <v>5</v>
      </c>
      <c r="N635" s="98">
        <v>99</v>
      </c>
      <c r="O635" s="98">
        <v>100</v>
      </c>
      <c r="P635" s="206">
        <f t="shared" si="483"/>
        <v>101.01010101010101</v>
      </c>
      <c r="Q635" s="205"/>
      <c r="R635" s="265">
        <f>IFERROR(AVERAGE(P635:P636),"")</f>
        <v>101.01010101010101</v>
      </c>
      <c r="S635" s="259">
        <f>AVERAGE(Q635:Q636)</f>
        <v>100</v>
      </c>
      <c r="T635" s="280">
        <f t="shared" ref="T635:T641" si="505">IFERROR((R635*0.7+S635*0.3)*2,S635*2)</f>
        <v>201.4141414141414</v>
      </c>
      <c r="U635" s="263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ПЕРЕвыполнено</v>
      </c>
      <c r="V635" s="263"/>
      <c r="W635" s="268"/>
      <c r="X635" s="271"/>
    </row>
    <row r="636" spans="1:417" s="4" customFormat="1" ht="40.5" customHeight="1" thickBot="1" x14ac:dyDescent="0.3">
      <c r="A636" s="314"/>
      <c r="B636" s="44" t="str">
        <f t="shared" si="497"/>
        <v>ГБУЗ АО Городская поликлиника №1</v>
      </c>
      <c r="C636" s="285"/>
      <c r="D636" s="19" t="str">
        <f t="shared" si="501"/>
        <v>ПМСП, не включенная в базовую программу ОМС</v>
      </c>
      <c r="E636" s="264"/>
      <c r="F636" s="44" t="str">
        <f t="shared" si="449"/>
        <v>амбулаторно</v>
      </c>
      <c r="G636" s="264"/>
      <c r="H636" s="44" t="str">
        <f t="shared" si="450"/>
        <v>Первичная медико-санитарная помощь, в части диагностики и лечения</v>
      </c>
      <c r="I636" s="264"/>
      <c r="J636" s="44" t="str">
        <f t="shared" si="502"/>
        <v>Вакцинация</v>
      </c>
      <c r="K636" s="69" t="s">
        <v>40</v>
      </c>
      <c r="L636" s="70" t="s">
        <v>118</v>
      </c>
      <c r="M636" s="76" t="s">
        <v>42</v>
      </c>
      <c r="N636" s="96">
        <v>360</v>
      </c>
      <c r="O636" s="96">
        <v>180</v>
      </c>
      <c r="P636" s="206"/>
      <c r="Q636" s="205">
        <f t="shared" si="504"/>
        <v>100</v>
      </c>
      <c r="R636" s="266"/>
      <c r="S636" s="260"/>
      <c r="T636" s="305"/>
      <c r="U636" s="264"/>
      <c r="V636" s="264"/>
      <c r="W636" s="268"/>
      <c r="X636" s="271"/>
    </row>
    <row r="637" spans="1:417" s="4" customFormat="1" ht="36" customHeight="1" thickBot="1" x14ac:dyDescent="0.3">
      <c r="A637" s="314"/>
      <c r="B637" s="44" t="str">
        <f t="shared" si="497"/>
        <v>ГБУЗ АО Городская поликлиника №1</v>
      </c>
      <c r="C637" s="284" t="s">
        <v>71</v>
      </c>
      <c r="D637" s="19" t="str">
        <f t="shared" si="501"/>
        <v>Паллиативная медицинская помощь</v>
      </c>
      <c r="E637" s="262" t="s">
        <v>245</v>
      </c>
      <c r="F637" s="44" t="str">
        <f t="shared" si="449"/>
        <v>амбулаторно на дому</v>
      </c>
      <c r="G637" s="262" t="s">
        <v>71</v>
      </c>
      <c r="H637" s="44" t="str">
        <f t="shared" si="450"/>
        <v>Паллиативная медицинская помощь</v>
      </c>
      <c r="I637" s="290" t="s">
        <v>47</v>
      </c>
      <c r="J637" s="44" t="str">
        <f t="shared" si="502"/>
        <v>Не предусмотрено</v>
      </c>
      <c r="K637" s="68" t="s">
        <v>128</v>
      </c>
      <c r="L637" s="68" t="s">
        <v>3</v>
      </c>
      <c r="M637" s="68" t="s">
        <v>5</v>
      </c>
      <c r="N637" s="98">
        <v>99</v>
      </c>
      <c r="O637" s="98">
        <v>100</v>
      </c>
      <c r="P637" s="206">
        <f t="shared" si="483"/>
        <v>101.01010101010101</v>
      </c>
      <c r="Q637" s="205"/>
      <c r="R637" s="265">
        <f t="shared" ref="R637:R639" si="506">IFERROR(AVERAGE(P637:P638),"")</f>
        <v>101.01010101010101</v>
      </c>
      <c r="S637" s="259">
        <f t="shared" ref="S637:S639" si="507">AVERAGE(Q637:Q638)</f>
        <v>100.87313816127374</v>
      </c>
      <c r="T637" s="280">
        <f t="shared" si="505"/>
        <v>201.93802431090563</v>
      </c>
      <c r="U637" s="262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62"/>
      <c r="W637" s="268"/>
      <c r="X637" s="271"/>
    </row>
    <row r="638" spans="1:417" s="14" customFormat="1" ht="36.75" customHeight="1" thickBot="1" x14ac:dyDescent="0.3">
      <c r="A638" s="314"/>
      <c r="B638" s="44" t="str">
        <f t="shared" si="497"/>
        <v>ГБУЗ АО Городская поликлиника №1</v>
      </c>
      <c r="C638" s="285"/>
      <c r="D638" s="19" t="str">
        <f t="shared" si="501"/>
        <v>Паллиативная медицинская помощь</v>
      </c>
      <c r="E638" s="262"/>
      <c r="F638" s="44" t="str">
        <f t="shared" si="449"/>
        <v>амбулаторно на дому</v>
      </c>
      <c r="G638" s="262"/>
      <c r="H638" s="44" t="str">
        <f t="shared" si="450"/>
        <v>Паллиативная медицинская помощь</v>
      </c>
      <c r="I638" s="290"/>
      <c r="J638" s="44" t="str">
        <f t="shared" si="502"/>
        <v>Не предусмотрено</v>
      </c>
      <c r="K638" s="69" t="s">
        <v>40</v>
      </c>
      <c r="L638" s="70" t="s">
        <v>118</v>
      </c>
      <c r="M638" s="76" t="s">
        <v>42</v>
      </c>
      <c r="N638" s="96">
        <v>1947</v>
      </c>
      <c r="O638" s="94">
        <v>982</v>
      </c>
      <c r="P638" s="206"/>
      <c r="Q638" s="205">
        <f t="shared" si="504"/>
        <v>100.87313816127374</v>
      </c>
      <c r="R638" s="266"/>
      <c r="S638" s="260"/>
      <c r="T638" s="305"/>
      <c r="U638" s="262"/>
      <c r="V638" s="262"/>
      <c r="W638" s="268"/>
      <c r="X638" s="271"/>
    </row>
    <row r="639" spans="1:417" s="4" customFormat="1" ht="35.25" customHeight="1" thickBot="1" x14ac:dyDescent="0.3">
      <c r="A639" s="314"/>
      <c r="B639" s="44" t="str">
        <f t="shared" si="497"/>
        <v>ГБУЗ АО Городская поликлиника №1</v>
      </c>
      <c r="C639" s="289" t="s">
        <v>136</v>
      </c>
      <c r="D639" s="19" t="str">
        <f t="shared" si="501"/>
        <v>Медицинская помощь в экстренной форме незастрахованным гражданам в системе обязательного медицинского страхования</v>
      </c>
      <c r="E639" s="262" t="s">
        <v>137</v>
      </c>
      <c r="F639" s="44" t="str">
        <f t="shared" si="449"/>
        <v>амбулаторно</v>
      </c>
      <c r="G639" s="262" t="s">
        <v>136</v>
      </c>
      <c r="H639" s="44" t="str">
        <f t="shared" si="450"/>
        <v>Медицинская помощь в экстренной форме незастрахованным гражданам в системе обязательного медицинского страхования</v>
      </c>
      <c r="I639" s="262" t="s">
        <v>143</v>
      </c>
      <c r="J639" s="44" t="str">
        <f t="shared" si="502"/>
        <v xml:space="preserve">Не применяется </v>
      </c>
      <c r="K639" s="67" t="s">
        <v>128</v>
      </c>
      <c r="L639" s="67" t="s">
        <v>3</v>
      </c>
      <c r="M639" s="76" t="s">
        <v>5</v>
      </c>
      <c r="N639" s="98">
        <v>99</v>
      </c>
      <c r="O639" s="190">
        <v>100</v>
      </c>
      <c r="P639" s="238">
        <f t="shared" si="483"/>
        <v>101.01010101010101</v>
      </c>
      <c r="Q639" s="237"/>
      <c r="R639" s="265">
        <f t="shared" si="506"/>
        <v>101.01010101010101</v>
      </c>
      <c r="S639" s="259">
        <f t="shared" si="507"/>
        <v>100</v>
      </c>
      <c r="T639" s="280">
        <f t="shared" si="505"/>
        <v>201.4141414141414</v>
      </c>
      <c r="U639" s="263" t="str">
        <f>IF(T639&lt;170,"ГЗ по услуге (работе) НЕ выполнено","")&amp;IF(AND(T639&gt;=170,T639&lt;=200),"ГЗ по услуге (работе) выполнено","")&amp;IF(T639&gt;200,"ГЗ по услуге (работе) ПЕРЕвыполнено","")</f>
        <v>ГЗ по услуге (работе) ПЕРЕвыполнено</v>
      </c>
      <c r="V639" s="263"/>
      <c r="W639" s="268"/>
      <c r="X639" s="271"/>
    </row>
    <row r="640" spans="1:417" s="4" customFormat="1" ht="36.75" customHeight="1" thickBot="1" x14ac:dyDescent="0.3">
      <c r="A640" s="314"/>
      <c r="B640" s="44" t="str">
        <f t="shared" si="497"/>
        <v>ГБУЗ АО Городская поликлиника №1</v>
      </c>
      <c r="C640" s="289"/>
      <c r="D640" s="19" t="str">
        <f t="shared" si="501"/>
        <v>Медицинская помощь в экстренной форме незастрахованным гражданам в системе обязательного медицинского страхования</v>
      </c>
      <c r="E640" s="262"/>
      <c r="F640" s="44" t="str">
        <f t="shared" si="449"/>
        <v>амбулаторно</v>
      </c>
      <c r="G640" s="262"/>
      <c r="H640" s="44" t="str">
        <f t="shared" si="450"/>
        <v>Медицинская помощь в экстренной форме незастрахованным гражданам в системе обязательного медицинского страхования</v>
      </c>
      <c r="I640" s="262"/>
      <c r="J640" s="44" t="str">
        <f t="shared" si="502"/>
        <v xml:space="preserve">Не применяется </v>
      </c>
      <c r="K640" s="64" t="s">
        <v>40</v>
      </c>
      <c r="L640" s="65" t="s">
        <v>118</v>
      </c>
      <c r="M640" s="76" t="s">
        <v>42</v>
      </c>
      <c r="N640" s="94">
        <v>200</v>
      </c>
      <c r="O640" s="94">
        <v>100</v>
      </c>
      <c r="P640" s="238"/>
      <c r="Q640" s="237">
        <f t="shared" si="504"/>
        <v>100</v>
      </c>
      <c r="R640" s="266"/>
      <c r="S640" s="260"/>
      <c r="T640" s="305"/>
      <c r="U640" s="264"/>
      <c r="V640" s="264"/>
      <c r="W640" s="268"/>
      <c r="X640" s="271"/>
    </row>
    <row r="641" spans="1:417" s="16" customFormat="1" ht="40.5" customHeight="1" thickBot="1" x14ac:dyDescent="0.3">
      <c r="A641" s="314"/>
      <c r="B641" s="44" t="str">
        <f t="shared" si="497"/>
        <v>ГБУЗ АО Городская поликлиника №1</v>
      </c>
      <c r="C641" s="284" t="s">
        <v>226</v>
      </c>
      <c r="D641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1" s="263" t="s">
        <v>277</v>
      </c>
      <c r="F641" s="44" t="str">
        <f t="shared" si="449"/>
        <v>заключение договоров</v>
      </c>
      <c r="G641" s="263" t="s">
        <v>279</v>
      </c>
      <c r="H641" s="44" t="str">
        <f t="shared" si="45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1" s="263" t="s">
        <v>278</v>
      </c>
      <c r="J641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1" s="71" t="s">
        <v>227</v>
      </c>
      <c r="L641" s="70" t="s">
        <v>3</v>
      </c>
      <c r="M641" s="67" t="s">
        <v>5</v>
      </c>
      <c r="N641" s="98">
        <v>100</v>
      </c>
      <c r="O641" s="98">
        <v>100</v>
      </c>
      <c r="P641" s="206">
        <f t="shared" si="483"/>
        <v>100</v>
      </c>
      <c r="Q641" s="205"/>
      <c r="R641" s="265">
        <f>IFERROR(AVERAGE(P641:P642),"")</f>
        <v>100</v>
      </c>
      <c r="S641" s="259">
        <f t="shared" ref="S641" si="508">AVERAGE(Q641:Q642)</f>
        <v>100</v>
      </c>
      <c r="T641" s="280">
        <f t="shared" si="505"/>
        <v>200</v>
      </c>
      <c r="U641" s="263" t="str">
        <f>IF(T641&lt;170,"ГЗ по услуге (работе) НЕ выполнено","")&amp;IF(AND(T641&gt;=170,T641&lt;=200),"ГЗ по услуге (работе) выполнено","")&amp;IF(T641&gt;200,"ГЗ по услуге (работе) ПЕРЕвыполнено","")</f>
        <v>ГЗ по услуге (работе) выполнено</v>
      </c>
      <c r="V641" s="263"/>
      <c r="W641" s="268"/>
      <c r="X641" s="271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  <c r="JW641" s="4"/>
      <c r="JX641" s="4"/>
      <c r="JY641" s="4"/>
      <c r="JZ641" s="4"/>
      <c r="KA641" s="4"/>
      <c r="KB641" s="4"/>
      <c r="KC641" s="4"/>
      <c r="KD641" s="4"/>
      <c r="KE641" s="4"/>
      <c r="KF641" s="4"/>
      <c r="KG641" s="4"/>
      <c r="KH641" s="4"/>
      <c r="KI641" s="4"/>
      <c r="KJ641" s="4"/>
      <c r="KK641" s="4"/>
      <c r="KL641" s="4"/>
      <c r="KM641" s="4"/>
      <c r="KN641" s="4"/>
      <c r="KO641" s="4"/>
      <c r="KP641" s="4"/>
      <c r="KQ641" s="4"/>
      <c r="KR641" s="4"/>
      <c r="KS641" s="4"/>
      <c r="KT641" s="4"/>
      <c r="KU641" s="4"/>
      <c r="KV641" s="4"/>
      <c r="KW641" s="4"/>
      <c r="KX641" s="4"/>
      <c r="KY641" s="4"/>
      <c r="KZ641" s="4"/>
      <c r="LA641" s="4"/>
      <c r="LB641" s="4"/>
      <c r="LC641" s="4"/>
      <c r="LD641" s="4"/>
      <c r="LE641" s="4"/>
      <c r="LF641" s="4"/>
      <c r="LG641" s="4"/>
      <c r="LH641" s="4"/>
      <c r="LI641" s="4"/>
      <c r="LJ641" s="4"/>
      <c r="LK641" s="4"/>
      <c r="LL641" s="4"/>
      <c r="LM641" s="4"/>
      <c r="LN641" s="4"/>
      <c r="LO641" s="4"/>
      <c r="LP641" s="4"/>
      <c r="LQ641" s="4"/>
      <c r="LR641" s="4"/>
      <c r="LS641" s="4"/>
      <c r="LT641" s="4"/>
      <c r="LU641" s="4"/>
      <c r="LV641" s="4"/>
      <c r="LW641" s="4"/>
      <c r="LX641" s="4"/>
      <c r="LY641" s="4"/>
      <c r="LZ641" s="4"/>
      <c r="MA641" s="4"/>
      <c r="MB641" s="4"/>
      <c r="MC641" s="4"/>
      <c r="MD641" s="4"/>
      <c r="ME641" s="4"/>
      <c r="MF641" s="4"/>
      <c r="MG641" s="4"/>
      <c r="MH641" s="4"/>
      <c r="MI641" s="4"/>
      <c r="MJ641" s="4"/>
      <c r="MK641" s="4"/>
      <c r="ML641" s="4"/>
      <c r="MM641" s="4"/>
      <c r="MN641" s="4"/>
      <c r="MO641" s="4"/>
      <c r="MP641" s="4"/>
      <c r="MQ641" s="4"/>
      <c r="MR641" s="4"/>
      <c r="MS641" s="4"/>
      <c r="MT641" s="4"/>
      <c r="MU641" s="4"/>
      <c r="MV641" s="4"/>
      <c r="MW641" s="4"/>
      <c r="MX641" s="4"/>
      <c r="MY641" s="4"/>
      <c r="MZ641" s="4"/>
      <c r="NA641" s="4"/>
      <c r="NB641" s="4"/>
      <c r="NC641" s="4"/>
      <c r="ND641" s="4"/>
      <c r="NE641" s="4"/>
      <c r="NF641" s="4"/>
      <c r="NG641" s="4"/>
      <c r="NH641" s="4"/>
      <c r="NI641" s="4"/>
      <c r="NJ641" s="4"/>
      <c r="NK641" s="4"/>
      <c r="NL641" s="4"/>
      <c r="NM641" s="4"/>
      <c r="NN641" s="4"/>
      <c r="NO641" s="4"/>
      <c r="NP641" s="4"/>
      <c r="NQ641" s="4"/>
      <c r="NR641" s="4"/>
      <c r="NS641" s="4"/>
      <c r="NT641" s="4"/>
      <c r="NU641" s="4"/>
      <c r="NV641" s="4"/>
      <c r="NW641" s="4"/>
      <c r="NX641" s="4"/>
      <c r="NY641" s="4"/>
      <c r="NZ641" s="4"/>
      <c r="OA641" s="4"/>
      <c r="OB641" s="4"/>
      <c r="OC641" s="4"/>
      <c r="OD641" s="4"/>
      <c r="OE641" s="4"/>
      <c r="OF641" s="4"/>
      <c r="OG641" s="4"/>
      <c r="OH641" s="4"/>
      <c r="OI641" s="4"/>
      <c r="OJ641" s="4"/>
      <c r="OK641" s="4"/>
      <c r="OL641" s="4"/>
      <c r="OM641" s="4"/>
      <c r="ON641" s="4"/>
      <c r="OO641" s="4"/>
      <c r="OP641" s="4"/>
      <c r="OQ641" s="4"/>
      <c r="OR641" s="4"/>
      <c r="OS641" s="4"/>
      <c r="OT641" s="4"/>
      <c r="OU641" s="4"/>
      <c r="OV641" s="4"/>
      <c r="OW641" s="4"/>
      <c r="OX641" s="4"/>
      <c r="OY641" s="4"/>
      <c r="OZ641" s="4"/>
      <c r="PA641" s="4"/>
    </row>
    <row r="642" spans="1:417" s="16" customFormat="1" ht="37.5" customHeight="1" thickBot="1" x14ac:dyDescent="0.3">
      <c r="A642" s="315"/>
      <c r="B642" s="44" t="str">
        <f t="shared" si="497"/>
        <v>ГБУЗ АО Городская поликлиника №1</v>
      </c>
      <c r="C642" s="285"/>
      <c r="D642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2" s="264"/>
      <c r="F642" s="44" t="str">
        <f t="shared" si="449"/>
        <v>заключение договоров</v>
      </c>
      <c r="G642" s="264"/>
      <c r="H642" s="44" t="str">
        <f t="shared" si="45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2" s="264"/>
      <c r="J642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2" s="72" t="s">
        <v>234</v>
      </c>
      <c r="L642" s="70" t="s">
        <v>228</v>
      </c>
      <c r="M642" s="76" t="s">
        <v>42</v>
      </c>
      <c r="N642" s="96">
        <v>2.79</v>
      </c>
      <c r="O642" s="96">
        <v>2.79</v>
      </c>
      <c r="P642" s="206"/>
      <c r="Q642" s="205">
        <f>IF(AND(N642&lt;&gt;0,M642="объем"),(O642/N642*100),"")</f>
        <v>100</v>
      </c>
      <c r="R642" s="266"/>
      <c r="S642" s="260"/>
      <c r="T642" s="305"/>
      <c r="U642" s="264"/>
      <c r="V642" s="264"/>
      <c r="W642" s="269"/>
      <c r="X642" s="272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  <c r="IQ642" s="4"/>
      <c r="IR642" s="4"/>
      <c r="IS642" s="4"/>
      <c r="IT642" s="4"/>
      <c r="IU642" s="4"/>
      <c r="IV642" s="4"/>
      <c r="IW642" s="4"/>
      <c r="IX642" s="4"/>
      <c r="IY642" s="4"/>
      <c r="IZ642" s="4"/>
      <c r="JA642" s="4"/>
      <c r="JB642" s="4"/>
      <c r="JC642" s="4"/>
      <c r="JD642" s="4"/>
      <c r="JE642" s="4"/>
      <c r="JF642" s="4"/>
      <c r="JG642" s="4"/>
      <c r="JH642" s="4"/>
      <c r="JI642" s="4"/>
      <c r="JJ642" s="4"/>
      <c r="JK642" s="4"/>
      <c r="JL642" s="4"/>
      <c r="JM642" s="4"/>
      <c r="JN642" s="4"/>
      <c r="JO642" s="4"/>
      <c r="JP642" s="4"/>
      <c r="JQ642" s="4"/>
      <c r="JR642" s="4"/>
      <c r="JS642" s="4"/>
      <c r="JT642" s="4"/>
      <c r="JU642" s="4"/>
      <c r="JV642" s="4"/>
      <c r="JW642" s="4"/>
      <c r="JX642" s="4"/>
      <c r="JY642" s="4"/>
      <c r="JZ642" s="4"/>
      <c r="KA642" s="4"/>
      <c r="KB642" s="4"/>
      <c r="KC642" s="4"/>
      <c r="KD642" s="4"/>
      <c r="KE642" s="4"/>
      <c r="KF642" s="4"/>
      <c r="KG642" s="4"/>
      <c r="KH642" s="4"/>
      <c r="KI642" s="4"/>
      <c r="KJ642" s="4"/>
      <c r="KK642" s="4"/>
      <c r="KL642" s="4"/>
      <c r="KM642" s="4"/>
      <c r="KN642" s="4"/>
      <c r="KO642" s="4"/>
      <c r="KP642" s="4"/>
      <c r="KQ642" s="4"/>
      <c r="KR642" s="4"/>
      <c r="KS642" s="4"/>
      <c r="KT642" s="4"/>
      <c r="KU642" s="4"/>
      <c r="KV642" s="4"/>
      <c r="KW642" s="4"/>
      <c r="KX642" s="4"/>
      <c r="KY642" s="4"/>
      <c r="KZ642" s="4"/>
      <c r="LA642" s="4"/>
      <c r="LB642" s="4"/>
      <c r="LC642" s="4"/>
      <c r="LD642" s="4"/>
      <c r="LE642" s="4"/>
      <c r="LF642" s="4"/>
      <c r="LG642" s="4"/>
      <c r="LH642" s="4"/>
      <c r="LI642" s="4"/>
      <c r="LJ642" s="4"/>
      <c r="LK642" s="4"/>
      <c r="LL642" s="4"/>
      <c r="LM642" s="4"/>
      <c r="LN642" s="4"/>
      <c r="LO642" s="4"/>
      <c r="LP642" s="4"/>
      <c r="LQ642" s="4"/>
      <c r="LR642" s="4"/>
      <c r="LS642" s="4"/>
      <c r="LT642" s="4"/>
      <c r="LU642" s="4"/>
      <c r="LV642" s="4"/>
      <c r="LW642" s="4"/>
      <c r="LX642" s="4"/>
      <c r="LY642" s="4"/>
      <c r="LZ642" s="4"/>
      <c r="MA642" s="4"/>
      <c r="MB642" s="4"/>
      <c r="MC642" s="4"/>
      <c r="MD642" s="4"/>
      <c r="ME642" s="4"/>
      <c r="MF642" s="4"/>
      <c r="MG642" s="4"/>
      <c r="MH642" s="4"/>
      <c r="MI642" s="4"/>
      <c r="MJ642" s="4"/>
      <c r="MK642" s="4"/>
      <c r="ML642" s="4"/>
      <c r="MM642" s="4"/>
      <c r="MN642" s="4"/>
      <c r="MO642" s="4"/>
      <c r="MP642" s="4"/>
      <c r="MQ642" s="4"/>
      <c r="MR642" s="4"/>
      <c r="MS642" s="4"/>
      <c r="MT642" s="4"/>
      <c r="MU642" s="4"/>
      <c r="MV642" s="4"/>
      <c r="MW642" s="4"/>
      <c r="MX642" s="4"/>
      <c r="MY642" s="4"/>
      <c r="MZ642" s="4"/>
      <c r="NA642" s="4"/>
      <c r="NB642" s="4"/>
      <c r="NC642" s="4"/>
      <c r="ND642" s="4"/>
      <c r="NE642" s="4"/>
      <c r="NF642" s="4"/>
      <c r="NG642" s="4"/>
      <c r="NH642" s="4"/>
      <c r="NI642" s="4"/>
      <c r="NJ642" s="4"/>
      <c r="NK642" s="4"/>
      <c r="NL642" s="4"/>
      <c r="NM642" s="4"/>
      <c r="NN642" s="4"/>
      <c r="NO642" s="4"/>
      <c r="NP642" s="4"/>
      <c r="NQ642" s="4"/>
      <c r="NR642" s="4"/>
      <c r="NS642" s="4"/>
      <c r="NT642" s="4"/>
      <c r="NU642" s="4"/>
      <c r="NV642" s="4"/>
      <c r="NW642" s="4"/>
      <c r="NX642" s="4"/>
      <c r="NY642" s="4"/>
      <c r="NZ642" s="4"/>
      <c r="OA642" s="4"/>
      <c r="OB642" s="4"/>
      <c r="OC642" s="4"/>
      <c r="OD642" s="4"/>
      <c r="OE642" s="4"/>
      <c r="OF642" s="4"/>
      <c r="OG642" s="4"/>
      <c r="OH642" s="4"/>
      <c r="OI642" s="4"/>
      <c r="OJ642" s="4"/>
      <c r="OK642" s="4"/>
      <c r="OL642" s="4"/>
      <c r="OM642" s="4"/>
      <c r="ON642" s="4"/>
      <c r="OO642" s="4"/>
      <c r="OP642" s="4"/>
      <c r="OQ642" s="4"/>
      <c r="OR642" s="4"/>
      <c r="OS642" s="4"/>
      <c r="OT642" s="4"/>
      <c r="OU642" s="4"/>
      <c r="OV642" s="4"/>
      <c r="OW642" s="4"/>
      <c r="OX642" s="4"/>
      <c r="OY642" s="4"/>
      <c r="OZ642" s="4"/>
      <c r="PA642" s="4"/>
    </row>
    <row r="643" spans="1:417" s="16" customFormat="1" ht="35.25" customHeight="1" thickBot="1" x14ac:dyDescent="0.3">
      <c r="A643" s="299" t="s">
        <v>191</v>
      </c>
      <c r="B643" s="44" t="str">
        <f t="shared" si="497"/>
        <v>ГБУЗ АО Городская поликлиника №2</v>
      </c>
      <c r="C643" s="284" t="s">
        <v>71</v>
      </c>
      <c r="D643" s="19" t="str">
        <f t="shared" si="501"/>
        <v>Паллиативная медицинская помощь</v>
      </c>
      <c r="E643" s="263" t="s">
        <v>137</v>
      </c>
      <c r="F643" s="44" t="str">
        <f t="shared" si="449"/>
        <v>амбулаторно</v>
      </c>
      <c r="G643" s="263" t="s">
        <v>47</v>
      </c>
      <c r="H643" s="44" t="str">
        <f t="shared" si="450"/>
        <v>Не предусмотрено</v>
      </c>
      <c r="I643" s="263" t="s">
        <v>71</v>
      </c>
      <c r="J643" s="44" t="str">
        <f t="shared" si="502"/>
        <v>Паллиативная медицинская помощь</v>
      </c>
      <c r="K643" s="68" t="s">
        <v>128</v>
      </c>
      <c r="L643" s="68" t="s">
        <v>3</v>
      </c>
      <c r="M643" s="68" t="s">
        <v>5</v>
      </c>
      <c r="N643" s="98">
        <v>99</v>
      </c>
      <c r="O643" s="98">
        <v>99</v>
      </c>
      <c r="P643" s="174">
        <f t="shared" si="437"/>
        <v>100</v>
      </c>
      <c r="Q643" s="205" t="str">
        <f t="shared" si="504"/>
        <v/>
      </c>
      <c r="R643" s="265">
        <f>IFERROR(AVERAGE(P643:P644),"")</f>
        <v>100</v>
      </c>
      <c r="S643" s="261">
        <f>AVERAGE(Q643:Q644)</f>
        <v>100.35211267605635</v>
      </c>
      <c r="T643" s="280">
        <f>IFERROR((R643*0.7+S643*0.3)*2,S643*2)</f>
        <v>200.21126760563379</v>
      </c>
      <c r="U643" s="283" t="str">
        <f>IF(T643&lt;170,"ГЗ по услуге (работе) НЕ выполнено","")&amp;IF(AND(T643&gt;=170,T643&lt;=200),"ГЗ по услуге (работе) выполнено","")&amp;IF(T643&gt;200,"ГЗ по услуге (работе) ПЕРЕвыполнено","")</f>
        <v>ГЗ по услуге (работе) ПЕРЕвыполнено</v>
      </c>
      <c r="V643" s="262"/>
      <c r="W643" s="267">
        <f>AVERAGE(T643:T653)</f>
        <v>189.75693554877654</v>
      </c>
      <c r="X643" s="270" t="str">
        <f>IF(W643&lt;170,"ГЗ по учреждению не выполнено","")&amp;IF(AND(W643&gt;=170,W643&lt;=200),"ГЗ по учреждению выполнено","")&amp;IF(W643&gt;200,"ГЗ по учреждению перевыполнено","")</f>
        <v>ГЗ по учреждению выполнено</v>
      </c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37.5" customHeight="1" thickBot="1" x14ac:dyDescent="0.3">
      <c r="A644" s="300"/>
      <c r="B644" s="44" t="str">
        <f t="shared" si="497"/>
        <v>ГБУЗ АО Городская поликлиника №2</v>
      </c>
      <c r="C644" s="285"/>
      <c r="D644" s="19" t="str">
        <f t="shared" si="501"/>
        <v>Паллиативная медицинская помощь</v>
      </c>
      <c r="E644" s="264"/>
      <c r="F644" s="44" t="str">
        <f t="shared" si="449"/>
        <v>амбулаторно</v>
      </c>
      <c r="G644" s="264"/>
      <c r="H644" s="44" t="str">
        <f t="shared" si="450"/>
        <v>Не предусмотрено</v>
      </c>
      <c r="I644" s="264"/>
      <c r="J644" s="44" t="str">
        <f t="shared" si="502"/>
        <v>Паллиативная медицинская помощь</v>
      </c>
      <c r="K644" s="69" t="s">
        <v>40</v>
      </c>
      <c r="L644" s="70" t="s">
        <v>118</v>
      </c>
      <c r="M644" s="76" t="s">
        <v>42</v>
      </c>
      <c r="N644" s="96">
        <v>2272</v>
      </c>
      <c r="O644" s="162">
        <v>1140</v>
      </c>
      <c r="P644" s="174"/>
      <c r="Q644" s="205">
        <f t="shared" si="504"/>
        <v>100.35211267605635</v>
      </c>
      <c r="R644" s="266"/>
      <c r="S644" s="261"/>
      <c r="T644" s="305"/>
      <c r="U644" s="283"/>
      <c r="V644" s="262"/>
      <c r="W644" s="268"/>
      <c r="X644" s="271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33" customHeight="1" thickBot="1" x14ac:dyDescent="0.3">
      <c r="A645" s="300"/>
      <c r="B645" s="44" t="str">
        <f t="shared" si="497"/>
        <v>ГБУЗ АО Городская поликлиника №2</v>
      </c>
      <c r="C645" s="317" t="s">
        <v>119</v>
      </c>
      <c r="D645" s="19" t="str">
        <f t="shared" si="501"/>
        <v>ПМСП, не включенная в базовую программу ОМС</v>
      </c>
      <c r="E645" s="275" t="s">
        <v>137</v>
      </c>
      <c r="F645" s="44" t="str">
        <f t="shared" ref="F645:F695" si="509">IF(E645="",F644,E645)</f>
        <v>амбулаторно</v>
      </c>
      <c r="G645" s="275" t="s">
        <v>39</v>
      </c>
      <c r="H645" s="44" t="str">
        <f t="shared" ref="H645:H695" si="510">IF(G645="",H644,G645)</f>
        <v>Первичная медико-санитарная помощь, в части диагностики и лечения</v>
      </c>
      <c r="I645" s="275" t="s">
        <v>65</v>
      </c>
      <c r="J645" s="44" t="str">
        <f t="shared" si="502"/>
        <v>психотерапия</v>
      </c>
      <c r="K645" s="67" t="s">
        <v>128</v>
      </c>
      <c r="L645" s="68" t="s">
        <v>3</v>
      </c>
      <c r="M645" s="68" t="s">
        <v>5</v>
      </c>
      <c r="N645" s="98">
        <v>99</v>
      </c>
      <c r="O645" s="98">
        <v>99</v>
      </c>
      <c r="P645" s="174">
        <f t="shared" si="437"/>
        <v>100</v>
      </c>
      <c r="Q645" s="175" t="str">
        <f t="shared" ref="Q645:Q693" si="511">IF(AND(N645&lt;&gt;0,M645="объем"),(O645/N645*100)/$Y$2*12,"")</f>
        <v/>
      </c>
      <c r="R645" s="265">
        <f>IFERROR(AVERAGE(P645:P647),"")</f>
        <v>100</v>
      </c>
      <c r="S645" s="259">
        <f>AVERAGE(Q645:Q647)</f>
        <v>112.98333333333333</v>
      </c>
      <c r="T645" s="280">
        <f t="shared" ref="T645:T652" si="512">IFERROR((R645*0.7+S645*0.3)*2,S645*2)</f>
        <v>207.79</v>
      </c>
      <c r="U645" s="273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ПЕРЕвыполнено</v>
      </c>
      <c r="V645" s="263"/>
      <c r="W645" s="268"/>
      <c r="X645" s="271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34.5" customHeight="1" thickBot="1" x14ac:dyDescent="0.3">
      <c r="A646" s="300"/>
      <c r="B646" s="44" t="str">
        <f t="shared" si="497"/>
        <v>ГБУЗ АО Городская поликлиника №2</v>
      </c>
      <c r="C646" s="319"/>
      <c r="D646" s="19" t="str">
        <f t="shared" si="501"/>
        <v>ПМСП, не включенная в базовую программу ОМС</v>
      </c>
      <c r="E646" s="276"/>
      <c r="F646" s="44" t="str">
        <f t="shared" si="509"/>
        <v>амбулаторно</v>
      </c>
      <c r="G646" s="276"/>
      <c r="H646" s="44" t="str">
        <f t="shared" si="510"/>
        <v>Первичная медико-санитарная помощь, в части диагностики и лечения</v>
      </c>
      <c r="I646" s="276"/>
      <c r="J646" s="44" t="str">
        <f t="shared" si="502"/>
        <v>психотерапия</v>
      </c>
      <c r="K646" s="69" t="s">
        <v>40</v>
      </c>
      <c r="L646" s="65" t="s">
        <v>118</v>
      </c>
      <c r="M646" s="66" t="s">
        <v>42</v>
      </c>
      <c r="N646" s="96">
        <v>3000</v>
      </c>
      <c r="O646" s="164">
        <v>1627</v>
      </c>
      <c r="P646" s="174"/>
      <c r="Q646" s="175">
        <f t="shared" si="511"/>
        <v>108.46666666666667</v>
      </c>
      <c r="R646" s="278"/>
      <c r="S646" s="279"/>
      <c r="T646" s="281"/>
      <c r="U646" s="274"/>
      <c r="V646" s="303"/>
      <c r="W646" s="268"/>
      <c r="X646" s="271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33" customHeight="1" thickBot="1" x14ac:dyDescent="0.3">
      <c r="A647" s="300"/>
      <c r="B647" s="44" t="str">
        <f t="shared" si="497"/>
        <v>ГБУЗ АО Городская поликлиника №2</v>
      </c>
      <c r="C647" s="319"/>
      <c r="D647" s="19" t="str">
        <f t="shared" si="501"/>
        <v>ПМСП, не включенная в базовую программу ОМС</v>
      </c>
      <c r="E647" s="276"/>
      <c r="F647" s="44" t="str">
        <f t="shared" si="509"/>
        <v>амбулаторно</v>
      </c>
      <c r="G647" s="276"/>
      <c r="H647" s="44" t="str">
        <f t="shared" si="510"/>
        <v>Первичная медико-санитарная помощь, в части диагностики и лечения</v>
      </c>
      <c r="I647" s="277"/>
      <c r="J647" s="44" t="str">
        <f t="shared" si="502"/>
        <v>психотерапия</v>
      </c>
      <c r="K647" s="69" t="s">
        <v>133</v>
      </c>
      <c r="L647" s="65" t="s">
        <v>118</v>
      </c>
      <c r="M647" s="66" t="s">
        <v>42</v>
      </c>
      <c r="N647" s="96">
        <v>800</v>
      </c>
      <c r="O647" s="95">
        <v>470</v>
      </c>
      <c r="P647" s="174"/>
      <c r="Q647" s="175">
        <f t="shared" si="511"/>
        <v>117.5</v>
      </c>
      <c r="R647" s="266"/>
      <c r="S647" s="260"/>
      <c r="T647" s="305"/>
      <c r="U647" s="308"/>
      <c r="V647" s="264"/>
      <c r="W647" s="268"/>
      <c r="X647" s="271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33" customHeight="1" thickBot="1" x14ac:dyDescent="0.3">
      <c r="A648" s="300"/>
      <c r="B648" s="44" t="str">
        <f t="shared" si="497"/>
        <v>ГБУЗ АО Городская поликлиника №2</v>
      </c>
      <c r="C648" s="319"/>
      <c r="D648" s="19" t="str">
        <f t="shared" si="501"/>
        <v>ПМСП, не включенная в базовую программу ОМС</v>
      </c>
      <c r="E648" s="276"/>
      <c r="F648" s="44" t="str">
        <f t="shared" si="509"/>
        <v>амбулаторно</v>
      </c>
      <c r="G648" s="276"/>
      <c r="H648" s="44" t="str">
        <f t="shared" si="510"/>
        <v>Первичная медико-санитарная помощь, в части диагностики и лечения</v>
      </c>
      <c r="I648" s="275" t="s">
        <v>242</v>
      </c>
      <c r="J648" s="44" t="str">
        <f t="shared" si="502"/>
        <v>Вакцинация</v>
      </c>
      <c r="K648" s="68" t="s">
        <v>128</v>
      </c>
      <c r="L648" s="67" t="s">
        <v>3</v>
      </c>
      <c r="M648" s="67" t="s">
        <v>5</v>
      </c>
      <c r="N648" s="98">
        <v>99</v>
      </c>
      <c r="O648" s="98">
        <v>99</v>
      </c>
      <c r="P648" s="174">
        <f t="shared" si="437"/>
        <v>100</v>
      </c>
      <c r="Q648" s="175"/>
      <c r="R648" s="265">
        <f t="shared" ref="R648:R652" si="513">IFERROR(AVERAGE(P648:P649),"")</f>
        <v>100</v>
      </c>
      <c r="S648" s="259">
        <f>AVERAGE(Q648:Q649)</f>
        <v>0</v>
      </c>
      <c r="T648" s="280">
        <f t="shared" si="512"/>
        <v>140</v>
      </c>
      <c r="U648" s="273" t="str">
        <f>IF(T648&lt;170,"ГЗ по услуге (работе) НЕ выполнено","")&amp;IF(AND(T648&gt;=170,T648&lt;=200),"ГЗ по услуге (работе) выполнено","")&amp;IF(T648&gt;200,"ГЗ по услуге (работе) ПЕРЕвыполнено","")</f>
        <v>ГЗ по услуге (работе) НЕ выполнено</v>
      </c>
      <c r="V648" s="263"/>
      <c r="W648" s="268"/>
      <c r="X648" s="271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33.75" customHeight="1" thickBot="1" x14ac:dyDescent="0.3">
      <c r="A649" s="300"/>
      <c r="B649" s="44" t="str">
        <f t="shared" si="497"/>
        <v>ГБУЗ АО Городская поликлиника №2</v>
      </c>
      <c r="C649" s="318"/>
      <c r="D649" s="19" t="str">
        <f t="shared" si="501"/>
        <v>ПМСП, не включенная в базовую программу ОМС</v>
      </c>
      <c r="E649" s="277"/>
      <c r="F649" s="44" t="str">
        <f t="shared" si="509"/>
        <v>амбулаторно</v>
      </c>
      <c r="G649" s="277"/>
      <c r="H649" s="44" t="str">
        <f t="shared" si="510"/>
        <v>Первичная медико-санитарная помощь, в части диагностики и лечения</v>
      </c>
      <c r="I649" s="276"/>
      <c r="J649" s="44" t="str">
        <f t="shared" si="502"/>
        <v>Вакцинация</v>
      </c>
      <c r="K649" s="69" t="s">
        <v>40</v>
      </c>
      <c r="L649" s="65" t="s">
        <v>118</v>
      </c>
      <c r="M649" s="66" t="s">
        <v>42</v>
      </c>
      <c r="N649" s="96">
        <v>5</v>
      </c>
      <c r="O649" s="95">
        <v>0</v>
      </c>
      <c r="P649" s="174"/>
      <c r="Q649" s="175">
        <f t="shared" si="511"/>
        <v>0</v>
      </c>
      <c r="R649" s="266"/>
      <c r="S649" s="260"/>
      <c r="T649" s="305"/>
      <c r="U649" s="308"/>
      <c r="V649" s="264"/>
      <c r="W649" s="268"/>
      <c r="X649" s="271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31.5" customHeight="1" thickBot="1" x14ac:dyDescent="0.3">
      <c r="A650" s="300"/>
      <c r="B650" s="44" t="str">
        <f t="shared" si="497"/>
        <v>ГБУЗ АО Городская поликлиника №2</v>
      </c>
      <c r="C650" s="317" t="s">
        <v>294</v>
      </c>
      <c r="D650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0" s="275" t="s">
        <v>137</v>
      </c>
      <c r="F650" s="44" t="str">
        <f t="shared" si="509"/>
        <v>амбулаторно</v>
      </c>
      <c r="G650" s="275" t="s">
        <v>47</v>
      </c>
      <c r="H650" s="44" t="str">
        <f t="shared" si="510"/>
        <v>Не предусмотрено</v>
      </c>
      <c r="I650" s="276" t="s">
        <v>47</v>
      </c>
      <c r="J650" s="44" t="str">
        <f t="shared" si="502"/>
        <v>Не предусмотрено</v>
      </c>
      <c r="K650" s="80" t="s">
        <v>296</v>
      </c>
      <c r="L650" s="67" t="s">
        <v>3</v>
      </c>
      <c r="M650" s="67" t="s">
        <v>5</v>
      </c>
      <c r="N650" s="98">
        <v>99</v>
      </c>
      <c r="O650" s="98">
        <v>99</v>
      </c>
      <c r="P650" s="174">
        <f t="shared" si="437"/>
        <v>100</v>
      </c>
      <c r="Q650" s="175"/>
      <c r="R650" s="265">
        <f t="shared" si="513"/>
        <v>100</v>
      </c>
      <c r="S650" s="259">
        <f>AVERAGE(Q650:Q651)</f>
        <v>101.30568356374809</v>
      </c>
      <c r="T650" s="280">
        <f t="shared" si="512"/>
        <v>200.78341013824885</v>
      </c>
      <c r="U650" s="273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ПЕРЕвыполнено</v>
      </c>
      <c r="V650" s="263"/>
      <c r="W650" s="268"/>
      <c r="X650" s="271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33.75" customHeight="1" thickBot="1" x14ac:dyDescent="0.3">
      <c r="A651" s="300"/>
      <c r="B651" s="44" t="str">
        <f t="shared" si="497"/>
        <v>ГБУЗ АО Городская поликлиника №2</v>
      </c>
      <c r="C651" s="318"/>
      <c r="D651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1" s="277"/>
      <c r="F651" s="44" t="str">
        <f t="shared" si="509"/>
        <v>амбулаторно</v>
      </c>
      <c r="G651" s="277"/>
      <c r="H651" s="44" t="str">
        <f t="shared" si="510"/>
        <v>Не предусмотрено</v>
      </c>
      <c r="I651" s="277"/>
      <c r="J651" s="44" t="str">
        <f t="shared" si="502"/>
        <v>Не предусмотрено</v>
      </c>
      <c r="K651" s="69" t="s">
        <v>40</v>
      </c>
      <c r="L651" s="65" t="s">
        <v>118</v>
      </c>
      <c r="M651" s="66" t="s">
        <v>42</v>
      </c>
      <c r="N651" s="96">
        <v>2604</v>
      </c>
      <c r="O651" s="164">
        <v>1319</v>
      </c>
      <c r="P651" s="174"/>
      <c r="Q651" s="175">
        <f t="shared" si="511"/>
        <v>101.30568356374809</v>
      </c>
      <c r="R651" s="266"/>
      <c r="S651" s="260"/>
      <c r="T651" s="305"/>
      <c r="U651" s="308"/>
      <c r="V651" s="264"/>
      <c r="W651" s="268"/>
      <c r="X651" s="271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33.75" customHeight="1" thickBot="1" x14ac:dyDescent="0.3">
      <c r="A652" s="300"/>
      <c r="B652" s="44" t="str">
        <f t="shared" si="497"/>
        <v>ГБУЗ АО Городская поликлиника №2</v>
      </c>
      <c r="C652" s="298" t="s">
        <v>226</v>
      </c>
      <c r="D652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2" s="262" t="s">
        <v>277</v>
      </c>
      <c r="F652" s="44" t="str">
        <f t="shared" si="509"/>
        <v>заключение договоров</v>
      </c>
      <c r="G652" s="263" t="s">
        <v>279</v>
      </c>
      <c r="H652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2" s="263" t="s">
        <v>278</v>
      </c>
      <c r="J652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2" s="71" t="s">
        <v>227</v>
      </c>
      <c r="L652" s="70" t="s">
        <v>3</v>
      </c>
      <c r="M652" s="67" t="s">
        <v>5</v>
      </c>
      <c r="N652" s="98">
        <v>100</v>
      </c>
      <c r="O652" s="98">
        <v>100</v>
      </c>
      <c r="P652" s="174">
        <f t="shared" si="437"/>
        <v>100</v>
      </c>
      <c r="Q652" s="175"/>
      <c r="R652" s="265">
        <f t="shared" si="513"/>
        <v>100</v>
      </c>
      <c r="S652" s="259">
        <f>AVERAGE(Q652:Q653)</f>
        <v>100</v>
      </c>
      <c r="T652" s="280">
        <f t="shared" si="512"/>
        <v>200</v>
      </c>
      <c r="U652" s="283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выполнено</v>
      </c>
      <c r="V652" s="262"/>
      <c r="W652" s="268"/>
      <c r="X652" s="271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27.75" customHeight="1" thickBot="1" x14ac:dyDescent="0.3">
      <c r="A653" s="301"/>
      <c r="B653" s="44" t="str">
        <f t="shared" si="497"/>
        <v>ГБУЗ АО Городская поликлиника №2</v>
      </c>
      <c r="C653" s="298"/>
      <c r="D653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3" s="262"/>
      <c r="F653" s="44" t="str">
        <f t="shared" si="509"/>
        <v>заключение договоров</v>
      </c>
      <c r="G653" s="264"/>
      <c r="H653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3" s="264"/>
      <c r="J653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3" s="72" t="s">
        <v>234</v>
      </c>
      <c r="L653" s="70" t="s">
        <v>228</v>
      </c>
      <c r="M653" s="66" t="s">
        <v>42</v>
      </c>
      <c r="N653" s="96">
        <v>6.4</v>
      </c>
      <c r="O653" s="96">
        <v>6.4</v>
      </c>
      <c r="P653" s="174"/>
      <c r="Q653" s="175">
        <f>IF(AND(N653&lt;&gt;0,M653="объем"),(O653/N653*100),"")</f>
        <v>100</v>
      </c>
      <c r="R653" s="266"/>
      <c r="S653" s="260"/>
      <c r="T653" s="305"/>
      <c r="U653" s="283"/>
      <c r="V653" s="262"/>
      <c r="W653" s="269"/>
      <c r="X653" s="272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28.5" customHeight="1" thickBot="1" x14ac:dyDescent="0.3">
      <c r="A654" s="295" t="s">
        <v>192</v>
      </c>
      <c r="B654" s="44" t="str">
        <f t="shared" si="497"/>
        <v>ГБУЗ АО Городская поликлиника №3</v>
      </c>
      <c r="C654" s="284" t="s">
        <v>71</v>
      </c>
      <c r="D654" s="19" t="str">
        <f t="shared" si="501"/>
        <v>Паллиативная медицинская помощь</v>
      </c>
      <c r="E654" s="263" t="s">
        <v>137</v>
      </c>
      <c r="F654" s="44" t="str">
        <f t="shared" si="509"/>
        <v>амбулаторно</v>
      </c>
      <c r="G654" s="263" t="s">
        <v>47</v>
      </c>
      <c r="H654" s="44" t="str">
        <f t="shared" si="510"/>
        <v>Не предусмотрено</v>
      </c>
      <c r="I654" s="263" t="s">
        <v>71</v>
      </c>
      <c r="J654" s="44" t="str">
        <f t="shared" si="502"/>
        <v>Паллиативная медицинская помощь</v>
      </c>
      <c r="K654" s="68" t="s">
        <v>128</v>
      </c>
      <c r="L654" s="68" t="s">
        <v>3</v>
      </c>
      <c r="M654" s="68" t="s">
        <v>5</v>
      </c>
      <c r="N654" s="98">
        <v>99</v>
      </c>
      <c r="O654" s="98">
        <v>99</v>
      </c>
      <c r="P654" s="174">
        <f t="shared" si="437"/>
        <v>100</v>
      </c>
      <c r="Q654" s="175" t="str">
        <f t="shared" si="511"/>
        <v/>
      </c>
      <c r="R654" s="265">
        <f>IFERROR(AVERAGE(P654:P655),"")</f>
        <v>100</v>
      </c>
      <c r="S654" s="259">
        <f>AVERAGE(Q654:Q655)</f>
        <v>98.716452742123678</v>
      </c>
      <c r="T654" s="280">
        <f>IFERROR((R654*0.7+S654*0.3)*2,S654*2)</f>
        <v>199.22987164527422</v>
      </c>
      <c r="U654" s="273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выполнено</v>
      </c>
      <c r="V654" s="263"/>
      <c r="W654" s="267">
        <f>AVERAGE(T654:T664)</f>
        <v>188.79764430556014</v>
      </c>
      <c r="X654" s="270" t="str">
        <f t="shared" ref="X654" si="514">IF(W654&lt;170,"ГЗ по учреждению не выполнено","")&amp;IF(AND(W654&gt;=170,W654&lt;=200),"ГЗ по учреждению выполнено","")&amp;IF(W654&gt;200,"ГЗ по учреждению перевыполнено","")</f>
        <v>ГЗ по учреждению выполнено</v>
      </c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16" customFormat="1" ht="28.5" customHeight="1" thickBot="1" x14ac:dyDescent="0.3">
      <c r="A655" s="296"/>
      <c r="B655" s="44" t="str">
        <f>IF(A655="",B654,A655)</f>
        <v>ГБУЗ АО Городская поликлиника №3</v>
      </c>
      <c r="C655" s="285"/>
      <c r="D655" s="19" t="str">
        <f>IF(C655="",D654,C655)</f>
        <v>Паллиативная медицинская помощь</v>
      </c>
      <c r="E655" s="264"/>
      <c r="F655" s="44" t="str">
        <f>IF(E655="",F654,E655)</f>
        <v>амбулаторно</v>
      </c>
      <c r="G655" s="264"/>
      <c r="H655" s="44" t="str">
        <f>IF(G655="",H654,G655)</f>
        <v>Не предусмотрено</v>
      </c>
      <c r="I655" s="264"/>
      <c r="J655" s="44" t="str">
        <f>IF(I655="",J654,I655)</f>
        <v>Паллиативная медицинская помощь</v>
      </c>
      <c r="K655" s="69" t="s">
        <v>40</v>
      </c>
      <c r="L655" s="70" t="s">
        <v>118</v>
      </c>
      <c r="M655" s="76" t="s">
        <v>42</v>
      </c>
      <c r="N655" s="162">
        <v>2571</v>
      </c>
      <c r="O655" s="96">
        <v>1269</v>
      </c>
      <c r="P655" s="203" t="str">
        <f t="shared" si="437"/>
        <v/>
      </c>
      <c r="Q655" s="175">
        <f t="shared" si="511"/>
        <v>98.716452742123678</v>
      </c>
      <c r="R655" s="266"/>
      <c r="S655" s="260"/>
      <c r="T655" s="305"/>
      <c r="U655" s="308"/>
      <c r="V655" s="264"/>
      <c r="W655" s="268"/>
      <c r="X655" s="271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  <c r="JW655" s="4"/>
      <c r="JX655" s="4"/>
      <c r="JY655" s="4"/>
      <c r="JZ655" s="4"/>
      <c r="KA655" s="4"/>
      <c r="KB655" s="4"/>
      <c r="KC655" s="4"/>
      <c r="KD655" s="4"/>
      <c r="KE655" s="4"/>
      <c r="KF655" s="4"/>
      <c r="KG655" s="4"/>
      <c r="KH655" s="4"/>
      <c r="KI655" s="4"/>
      <c r="KJ655" s="4"/>
      <c r="KK655" s="4"/>
      <c r="KL655" s="4"/>
      <c r="KM655" s="4"/>
      <c r="KN655" s="4"/>
      <c r="KO655" s="4"/>
      <c r="KP655" s="4"/>
      <c r="KQ655" s="4"/>
      <c r="KR655" s="4"/>
      <c r="KS655" s="4"/>
      <c r="KT655" s="4"/>
      <c r="KU655" s="4"/>
      <c r="KV655" s="4"/>
      <c r="KW655" s="4"/>
      <c r="KX655" s="4"/>
      <c r="KY655" s="4"/>
      <c r="KZ655" s="4"/>
      <c r="LA655" s="4"/>
      <c r="LB655" s="4"/>
      <c r="LC655" s="4"/>
      <c r="LD655" s="4"/>
      <c r="LE655" s="4"/>
      <c r="LF655" s="4"/>
      <c r="LG655" s="4"/>
      <c r="LH655" s="4"/>
      <c r="LI655" s="4"/>
      <c r="LJ655" s="4"/>
      <c r="LK655" s="4"/>
      <c r="LL655" s="4"/>
      <c r="LM655" s="4"/>
      <c r="LN655" s="4"/>
      <c r="LO655" s="4"/>
      <c r="LP655" s="4"/>
      <c r="LQ655" s="4"/>
      <c r="LR655" s="4"/>
      <c r="LS655" s="4"/>
      <c r="LT655" s="4"/>
      <c r="LU655" s="4"/>
      <c r="LV655" s="4"/>
      <c r="LW655" s="4"/>
      <c r="LX655" s="4"/>
      <c r="LY655" s="4"/>
      <c r="LZ655" s="4"/>
      <c r="MA655" s="4"/>
      <c r="MB655" s="4"/>
      <c r="MC655" s="4"/>
      <c r="MD655" s="4"/>
      <c r="ME655" s="4"/>
      <c r="MF655" s="4"/>
      <c r="MG655" s="4"/>
      <c r="MH655" s="4"/>
      <c r="MI655" s="4"/>
      <c r="MJ655" s="4"/>
      <c r="MK655" s="4"/>
      <c r="ML655" s="4"/>
      <c r="MM655" s="4"/>
      <c r="MN655" s="4"/>
      <c r="MO655" s="4"/>
      <c r="MP655" s="4"/>
      <c r="MQ655" s="4"/>
      <c r="MR655" s="4"/>
      <c r="MS655" s="4"/>
      <c r="MT655" s="4"/>
      <c r="MU655" s="4"/>
      <c r="MV655" s="4"/>
      <c r="MW655" s="4"/>
      <c r="MX655" s="4"/>
      <c r="MY655" s="4"/>
      <c r="MZ655" s="4"/>
      <c r="NA655" s="4"/>
      <c r="NB655" s="4"/>
      <c r="NC655" s="4"/>
      <c r="ND655" s="4"/>
      <c r="NE655" s="4"/>
      <c r="NF655" s="4"/>
      <c r="NG655" s="4"/>
      <c r="NH655" s="4"/>
      <c r="NI655" s="4"/>
      <c r="NJ655" s="4"/>
      <c r="NK655" s="4"/>
      <c r="NL655" s="4"/>
      <c r="NM655" s="4"/>
      <c r="NN655" s="4"/>
      <c r="NO655" s="4"/>
      <c r="NP655" s="4"/>
      <c r="NQ655" s="4"/>
      <c r="NR655" s="4"/>
      <c r="NS655" s="4"/>
      <c r="NT655" s="4"/>
      <c r="NU655" s="4"/>
      <c r="NV655" s="4"/>
      <c r="NW655" s="4"/>
      <c r="NX655" s="4"/>
      <c r="NY655" s="4"/>
      <c r="NZ655" s="4"/>
      <c r="OA655" s="4"/>
      <c r="OB655" s="4"/>
      <c r="OC655" s="4"/>
      <c r="OD655" s="4"/>
      <c r="OE655" s="4"/>
      <c r="OF655" s="4"/>
      <c r="OG655" s="4"/>
      <c r="OH655" s="4"/>
      <c r="OI655" s="4"/>
      <c r="OJ655" s="4"/>
      <c r="OK655" s="4"/>
      <c r="OL655" s="4"/>
      <c r="OM655" s="4"/>
      <c r="ON655" s="4"/>
      <c r="OO655" s="4"/>
      <c r="OP655" s="4"/>
      <c r="OQ655" s="4"/>
      <c r="OR655" s="4"/>
      <c r="OS655" s="4"/>
      <c r="OT655" s="4"/>
      <c r="OU655" s="4"/>
      <c r="OV655" s="4"/>
      <c r="OW655" s="4"/>
      <c r="OX655" s="4"/>
      <c r="OY655" s="4"/>
      <c r="OZ655" s="4"/>
      <c r="PA655" s="4"/>
    </row>
    <row r="656" spans="1:417" s="16" customFormat="1" ht="28.5" customHeight="1" thickBot="1" x14ac:dyDescent="0.3">
      <c r="A656" s="296"/>
      <c r="B656" s="44" t="str">
        <f t="shared" ref="B656:B658" si="515">IF(A656="",B655,A656)</f>
        <v>ГБУЗ АО Городская поликлиника №3</v>
      </c>
      <c r="C656" s="284" t="s">
        <v>119</v>
      </c>
      <c r="D656" s="19" t="str">
        <f t="shared" si="501"/>
        <v>ПМСП, не включенная в базовую программу ОМС</v>
      </c>
      <c r="E656" s="263" t="s">
        <v>137</v>
      </c>
      <c r="F656" s="44" t="s">
        <v>137</v>
      </c>
      <c r="G656" s="263" t="s">
        <v>39</v>
      </c>
      <c r="H656" s="44" t="str">
        <f t="shared" si="510"/>
        <v>Первичная медико-санитарная помощь, в части диагностики и лечения</v>
      </c>
      <c r="I656" s="275" t="s">
        <v>65</v>
      </c>
      <c r="J656" s="44" t="str">
        <f t="shared" si="502"/>
        <v>психотерапия</v>
      </c>
      <c r="K656" s="67" t="s">
        <v>128</v>
      </c>
      <c r="L656" s="68" t="s">
        <v>3</v>
      </c>
      <c r="M656" s="68" t="s">
        <v>5</v>
      </c>
      <c r="N656" s="98">
        <v>99</v>
      </c>
      <c r="O656" s="98">
        <v>99</v>
      </c>
      <c r="P656" s="203">
        <f t="shared" si="437"/>
        <v>100</v>
      </c>
      <c r="Q656" s="204" t="str">
        <f t="shared" si="511"/>
        <v/>
      </c>
      <c r="R656" s="265">
        <f>IFERROR(AVERAGE(P656:P658),"")</f>
        <v>100</v>
      </c>
      <c r="S656" s="259">
        <f>AVERAGE(Q656:Q658)</f>
        <v>19.571150097465889</v>
      </c>
      <c r="T656" s="280">
        <f t="shared" ref="T656" si="516">IFERROR((R656*0.7+S656*0.3)*2,S656*2)</f>
        <v>151.74269005847952</v>
      </c>
      <c r="U656" s="273" t="str">
        <f t="shared" ref="U656" si="517"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НЕ выполнено</v>
      </c>
      <c r="V656" s="263"/>
      <c r="W656" s="268"/>
      <c r="X656" s="271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  <c r="JW656" s="4"/>
      <c r="JX656" s="4"/>
      <c r="JY656" s="4"/>
      <c r="JZ656" s="4"/>
      <c r="KA656" s="4"/>
      <c r="KB656" s="4"/>
      <c r="KC656" s="4"/>
      <c r="KD656" s="4"/>
      <c r="KE656" s="4"/>
      <c r="KF656" s="4"/>
      <c r="KG656" s="4"/>
      <c r="KH656" s="4"/>
      <c r="KI656" s="4"/>
      <c r="KJ656" s="4"/>
      <c r="KK656" s="4"/>
      <c r="KL656" s="4"/>
      <c r="KM656" s="4"/>
      <c r="KN656" s="4"/>
      <c r="KO656" s="4"/>
      <c r="KP656" s="4"/>
      <c r="KQ656" s="4"/>
      <c r="KR656" s="4"/>
      <c r="KS656" s="4"/>
      <c r="KT656" s="4"/>
      <c r="KU656" s="4"/>
      <c r="KV656" s="4"/>
      <c r="KW656" s="4"/>
      <c r="KX656" s="4"/>
      <c r="KY656" s="4"/>
      <c r="KZ656" s="4"/>
      <c r="LA656" s="4"/>
      <c r="LB656" s="4"/>
      <c r="LC656" s="4"/>
      <c r="LD656" s="4"/>
      <c r="LE656" s="4"/>
      <c r="LF656" s="4"/>
      <c r="LG656" s="4"/>
      <c r="LH656" s="4"/>
      <c r="LI656" s="4"/>
      <c r="LJ656" s="4"/>
      <c r="LK656" s="4"/>
      <c r="LL656" s="4"/>
      <c r="LM656" s="4"/>
      <c r="LN656" s="4"/>
      <c r="LO656" s="4"/>
      <c r="LP656" s="4"/>
      <c r="LQ656" s="4"/>
      <c r="LR656" s="4"/>
      <c r="LS656" s="4"/>
      <c r="LT656" s="4"/>
      <c r="LU656" s="4"/>
      <c r="LV656" s="4"/>
      <c r="LW656" s="4"/>
      <c r="LX656" s="4"/>
      <c r="LY656" s="4"/>
      <c r="LZ656" s="4"/>
      <c r="MA656" s="4"/>
      <c r="MB656" s="4"/>
      <c r="MC656" s="4"/>
      <c r="MD656" s="4"/>
      <c r="ME656" s="4"/>
      <c r="MF656" s="4"/>
      <c r="MG656" s="4"/>
      <c r="MH656" s="4"/>
      <c r="MI656" s="4"/>
      <c r="MJ656" s="4"/>
      <c r="MK656" s="4"/>
      <c r="ML656" s="4"/>
      <c r="MM656" s="4"/>
      <c r="MN656" s="4"/>
      <c r="MO656" s="4"/>
      <c r="MP656" s="4"/>
      <c r="MQ656" s="4"/>
      <c r="MR656" s="4"/>
      <c r="MS656" s="4"/>
      <c r="MT656" s="4"/>
      <c r="MU656" s="4"/>
      <c r="MV656" s="4"/>
      <c r="MW656" s="4"/>
      <c r="MX656" s="4"/>
      <c r="MY656" s="4"/>
      <c r="MZ656" s="4"/>
      <c r="NA656" s="4"/>
      <c r="NB656" s="4"/>
      <c r="NC656" s="4"/>
      <c r="ND656" s="4"/>
      <c r="NE656" s="4"/>
      <c r="NF656" s="4"/>
      <c r="NG656" s="4"/>
      <c r="NH656" s="4"/>
      <c r="NI656" s="4"/>
      <c r="NJ656" s="4"/>
      <c r="NK656" s="4"/>
      <c r="NL656" s="4"/>
      <c r="NM656" s="4"/>
      <c r="NN656" s="4"/>
      <c r="NO656" s="4"/>
      <c r="NP656" s="4"/>
      <c r="NQ656" s="4"/>
      <c r="NR656" s="4"/>
      <c r="NS656" s="4"/>
      <c r="NT656" s="4"/>
      <c r="NU656" s="4"/>
      <c r="NV656" s="4"/>
      <c r="NW656" s="4"/>
      <c r="NX656" s="4"/>
      <c r="NY656" s="4"/>
      <c r="NZ656" s="4"/>
      <c r="OA656" s="4"/>
      <c r="OB656" s="4"/>
      <c r="OC656" s="4"/>
      <c r="OD656" s="4"/>
      <c r="OE656" s="4"/>
      <c r="OF656" s="4"/>
      <c r="OG656" s="4"/>
      <c r="OH656" s="4"/>
      <c r="OI656" s="4"/>
      <c r="OJ656" s="4"/>
      <c r="OK656" s="4"/>
      <c r="OL656" s="4"/>
      <c r="OM656" s="4"/>
      <c r="ON656" s="4"/>
      <c r="OO656" s="4"/>
      <c r="OP656" s="4"/>
      <c r="OQ656" s="4"/>
      <c r="OR656" s="4"/>
      <c r="OS656" s="4"/>
      <c r="OT656" s="4"/>
      <c r="OU656" s="4"/>
      <c r="OV656" s="4"/>
      <c r="OW656" s="4"/>
      <c r="OX656" s="4"/>
      <c r="OY656" s="4"/>
      <c r="OZ656" s="4"/>
      <c r="PA656" s="4"/>
    </row>
    <row r="657" spans="1:417" s="16" customFormat="1" ht="30.75" customHeight="1" thickBot="1" x14ac:dyDescent="0.3">
      <c r="A657" s="296"/>
      <c r="B657" s="44" t="str">
        <f t="shared" si="515"/>
        <v>ГБУЗ АО Городская поликлиника №3</v>
      </c>
      <c r="C657" s="306"/>
      <c r="D657" s="19" t="str">
        <f t="shared" si="501"/>
        <v>ПМСП, не включенная в базовую программу ОМС</v>
      </c>
      <c r="E657" s="303"/>
      <c r="F657" s="44" t="str">
        <f t="shared" si="509"/>
        <v>амбулаторно</v>
      </c>
      <c r="G657" s="303"/>
      <c r="H657" s="44" t="str">
        <f t="shared" si="510"/>
        <v>Первичная медико-санитарная помощь, в части диагностики и лечения</v>
      </c>
      <c r="I657" s="276"/>
      <c r="J657" s="44" t="str">
        <f t="shared" si="502"/>
        <v>психотерапия</v>
      </c>
      <c r="K657" s="69" t="s">
        <v>40</v>
      </c>
      <c r="L657" s="65" t="s">
        <v>118</v>
      </c>
      <c r="M657" s="66" t="s">
        <v>42</v>
      </c>
      <c r="N657" s="162">
        <v>1539</v>
      </c>
      <c r="O657" s="96">
        <v>96</v>
      </c>
      <c r="P657" s="203" t="str">
        <f t="shared" si="437"/>
        <v/>
      </c>
      <c r="Q657" s="204">
        <f t="shared" si="511"/>
        <v>12.475633528265107</v>
      </c>
      <c r="R657" s="278"/>
      <c r="S657" s="279"/>
      <c r="T657" s="281"/>
      <c r="U657" s="274"/>
      <c r="V657" s="303"/>
      <c r="W657" s="268"/>
      <c r="X657" s="271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  <c r="JW657" s="4"/>
      <c r="JX657" s="4"/>
      <c r="JY657" s="4"/>
      <c r="JZ657" s="4"/>
      <c r="KA657" s="4"/>
      <c r="KB657" s="4"/>
      <c r="KC657" s="4"/>
      <c r="KD657" s="4"/>
      <c r="KE657" s="4"/>
      <c r="KF657" s="4"/>
      <c r="KG657" s="4"/>
      <c r="KH657" s="4"/>
      <c r="KI657" s="4"/>
      <c r="KJ657" s="4"/>
      <c r="KK657" s="4"/>
      <c r="KL657" s="4"/>
      <c r="KM657" s="4"/>
      <c r="KN657" s="4"/>
      <c r="KO657" s="4"/>
      <c r="KP657" s="4"/>
      <c r="KQ657" s="4"/>
      <c r="KR657" s="4"/>
      <c r="KS657" s="4"/>
      <c r="KT657" s="4"/>
      <c r="KU657" s="4"/>
      <c r="KV657" s="4"/>
      <c r="KW657" s="4"/>
      <c r="KX657" s="4"/>
      <c r="KY657" s="4"/>
      <c r="KZ657" s="4"/>
      <c r="LA657" s="4"/>
      <c r="LB657" s="4"/>
      <c r="LC657" s="4"/>
      <c r="LD657" s="4"/>
      <c r="LE657" s="4"/>
      <c r="LF657" s="4"/>
      <c r="LG657" s="4"/>
      <c r="LH657" s="4"/>
      <c r="LI657" s="4"/>
      <c r="LJ657" s="4"/>
      <c r="LK657" s="4"/>
      <c r="LL657" s="4"/>
      <c r="LM657" s="4"/>
      <c r="LN657" s="4"/>
      <c r="LO657" s="4"/>
      <c r="LP657" s="4"/>
      <c r="LQ657" s="4"/>
      <c r="LR657" s="4"/>
      <c r="LS657" s="4"/>
      <c r="LT657" s="4"/>
      <c r="LU657" s="4"/>
      <c r="LV657" s="4"/>
      <c r="LW657" s="4"/>
      <c r="LX657" s="4"/>
      <c r="LY657" s="4"/>
      <c r="LZ657" s="4"/>
      <c r="MA657" s="4"/>
      <c r="MB657" s="4"/>
      <c r="MC657" s="4"/>
      <c r="MD657" s="4"/>
      <c r="ME657" s="4"/>
      <c r="MF657" s="4"/>
      <c r="MG657" s="4"/>
      <c r="MH657" s="4"/>
      <c r="MI657" s="4"/>
      <c r="MJ657" s="4"/>
      <c r="MK657" s="4"/>
      <c r="ML657" s="4"/>
      <c r="MM657" s="4"/>
      <c r="MN657" s="4"/>
      <c r="MO657" s="4"/>
      <c r="MP657" s="4"/>
      <c r="MQ657" s="4"/>
      <c r="MR657" s="4"/>
      <c r="MS657" s="4"/>
      <c r="MT657" s="4"/>
      <c r="MU657" s="4"/>
      <c r="MV657" s="4"/>
      <c r="MW657" s="4"/>
      <c r="MX657" s="4"/>
      <c r="MY657" s="4"/>
      <c r="MZ657" s="4"/>
      <c r="NA657" s="4"/>
      <c r="NB657" s="4"/>
      <c r="NC657" s="4"/>
      <c r="ND657" s="4"/>
      <c r="NE657" s="4"/>
      <c r="NF657" s="4"/>
      <c r="NG657" s="4"/>
      <c r="NH657" s="4"/>
      <c r="NI657" s="4"/>
      <c r="NJ657" s="4"/>
      <c r="NK657" s="4"/>
      <c r="NL657" s="4"/>
      <c r="NM657" s="4"/>
      <c r="NN657" s="4"/>
      <c r="NO657" s="4"/>
      <c r="NP657" s="4"/>
      <c r="NQ657" s="4"/>
      <c r="NR657" s="4"/>
      <c r="NS657" s="4"/>
      <c r="NT657" s="4"/>
      <c r="NU657" s="4"/>
      <c r="NV657" s="4"/>
      <c r="NW657" s="4"/>
      <c r="NX657" s="4"/>
      <c r="NY657" s="4"/>
      <c r="NZ657" s="4"/>
      <c r="OA657" s="4"/>
      <c r="OB657" s="4"/>
      <c r="OC657" s="4"/>
      <c r="OD657" s="4"/>
      <c r="OE657" s="4"/>
      <c r="OF657" s="4"/>
      <c r="OG657" s="4"/>
      <c r="OH657" s="4"/>
      <c r="OI657" s="4"/>
      <c r="OJ657" s="4"/>
      <c r="OK657" s="4"/>
      <c r="OL657" s="4"/>
      <c r="OM657" s="4"/>
      <c r="ON657" s="4"/>
      <c r="OO657" s="4"/>
      <c r="OP657" s="4"/>
      <c r="OQ657" s="4"/>
      <c r="OR657" s="4"/>
      <c r="OS657" s="4"/>
      <c r="OT657" s="4"/>
      <c r="OU657" s="4"/>
      <c r="OV657" s="4"/>
      <c r="OW657" s="4"/>
      <c r="OX657" s="4"/>
      <c r="OY657" s="4"/>
      <c r="OZ657" s="4"/>
      <c r="PA657" s="4"/>
    </row>
    <row r="658" spans="1:417" s="16" customFormat="1" ht="31.5" customHeight="1" thickBot="1" x14ac:dyDescent="0.3">
      <c r="A658" s="296"/>
      <c r="B658" s="44" t="str">
        <f t="shared" si="515"/>
        <v>ГБУЗ АО Городская поликлиника №3</v>
      </c>
      <c r="C658" s="285"/>
      <c r="D658" s="19" t="str">
        <f t="shared" si="501"/>
        <v>ПМСП, не включенная в базовую программу ОМС</v>
      </c>
      <c r="E658" s="264"/>
      <c r="F658" s="44" t="str">
        <f t="shared" si="509"/>
        <v>амбулаторно</v>
      </c>
      <c r="G658" s="264"/>
      <c r="H658" s="44" t="str">
        <f t="shared" si="510"/>
        <v>Первичная медико-санитарная помощь, в части диагностики и лечения</v>
      </c>
      <c r="I658" s="277"/>
      <c r="J658" s="44" t="str">
        <f t="shared" si="502"/>
        <v>психотерапия</v>
      </c>
      <c r="K658" s="69" t="s">
        <v>133</v>
      </c>
      <c r="L658" s="65" t="s">
        <v>118</v>
      </c>
      <c r="M658" s="66" t="s">
        <v>42</v>
      </c>
      <c r="N658" s="96">
        <v>90</v>
      </c>
      <c r="O658" s="96">
        <v>12</v>
      </c>
      <c r="P658" s="203" t="str">
        <f t="shared" si="437"/>
        <v/>
      </c>
      <c r="Q658" s="204">
        <f t="shared" si="511"/>
        <v>26.666666666666668</v>
      </c>
      <c r="R658" s="266"/>
      <c r="S658" s="260"/>
      <c r="T658" s="305"/>
      <c r="U658" s="308"/>
      <c r="V658" s="264"/>
      <c r="W658" s="268"/>
      <c r="X658" s="271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  <c r="IQ658" s="4"/>
      <c r="IR658" s="4"/>
      <c r="IS658" s="4"/>
      <c r="IT658" s="4"/>
      <c r="IU658" s="4"/>
      <c r="IV658" s="4"/>
      <c r="IW658" s="4"/>
      <c r="IX658" s="4"/>
      <c r="IY658" s="4"/>
      <c r="IZ658" s="4"/>
      <c r="JA658" s="4"/>
      <c r="JB658" s="4"/>
      <c r="JC658" s="4"/>
      <c r="JD658" s="4"/>
      <c r="JE658" s="4"/>
      <c r="JF658" s="4"/>
      <c r="JG658" s="4"/>
      <c r="JH658" s="4"/>
      <c r="JI658" s="4"/>
      <c r="JJ658" s="4"/>
      <c r="JK658" s="4"/>
      <c r="JL658" s="4"/>
      <c r="JM658" s="4"/>
      <c r="JN658" s="4"/>
      <c r="JO658" s="4"/>
      <c r="JP658" s="4"/>
      <c r="JQ658" s="4"/>
      <c r="JR658" s="4"/>
      <c r="JS658" s="4"/>
      <c r="JT658" s="4"/>
      <c r="JU658" s="4"/>
      <c r="JV658" s="4"/>
      <c r="JW658" s="4"/>
      <c r="JX658" s="4"/>
      <c r="JY658" s="4"/>
      <c r="JZ658" s="4"/>
      <c r="KA658" s="4"/>
      <c r="KB658" s="4"/>
      <c r="KC658" s="4"/>
      <c r="KD658" s="4"/>
      <c r="KE658" s="4"/>
      <c r="KF658" s="4"/>
      <c r="KG658" s="4"/>
      <c r="KH658" s="4"/>
      <c r="KI658" s="4"/>
      <c r="KJ658" s="4"/>
      <c r="KK658" s="4"/>
      <c r="KL658" s="4"/>
      <c r="KM658" s="4"/>
      <c r="KN658" s="4"/>
      <c r="KO658" s="4"/>
      <c r="KP658" s="4"/>
      <c r="KQ658" s="4"/>
      <c r="KR658" s="4"/>
      <c r="KS658" s="4"/>
      <c r="KT658" s="4"/>
      <c r="KU658" s="4"/>
      <c r="KV658" s="4"/>
      <c r="KW658" s="4"/>
      <c r="KX658" s="4"/>
      <c r="KY658" s="4"/>
      <c r="KZ658" s="4"/>
      <c r="LA658" s="4"/>
      <c r="LB658" s="4"/>
      <c r="LC658" s="4"/>
      <c r="LD658" s="4"/>
      <c r="LE658" s="4"/>
      <c r="LF658" s="4"/>
      <c r="LG658" s="4"/>
      <c r="LH658" s="4"/>
      <c r="LI658" s="4"/>
      <c r="LJ658" s="4"/>
      <c r="LK658" s="4"/>
      <c r="LL658" s="4"/>
      <c r="LM658" s="4"/>
      <c r="LN658" s="4"/>
      <c r="LO658" s="4"/>
      <c r="LP658" s="4"/>
      <c r="LQ658" s="4"/>
      <c r="LR658" s="4"/>
      <c r="LS658" s="4"/>
      <c r="LT658" s="4"/>
      <c r="LU658" s="4"/>
      <c r="LV658" s="4"/>
      <c r="LW658" s="4"/>
      <c r="LX658" s="4"/>
      <c r="LY658" s="4"/>
      <c r="LZ658" s="4"/>
      <c r="MA658" s="4"/>
      <c r="MB658" s="4"/>
      <c r="MC658" s="4"/>
      <c r="MD658" s="4"/>
      <c r="ME658" s="4"/>
      <c r="MF658" s="4"/>
      <c r="MG658" s="4"/>
      <c r="MH658" s="4"/>
      <c r="MI658" s="4"/>
      <c r="MJ658" s="4"/>
      <c r="MK658" s="4"/>
      <c r="ML658" s="4"/>
      <c r="MM658" s="4"/>
      <c r="MN658" s="4"/>
      <c r="MO658" s="4"/>
      <c r="MP658" s="4"/>
      <c r="MQ658" s="4"/>
      <c r="MR658" s="4"/>
      <c r="MS658" s="4"/>
      <c r="MT658" s="4"/>
      <c r="MU658" s="4"/>
      <c r="MV658" s="4"/>
      <c r="MW658" s="4"/>
      <c r="MX658" s="4"/>
      <c r="MY658" s="4"/>
      <c r="MZ658" s="4"/>
      <c r="NA658" s="4"/>
      <c r="NB658" s="4"/>
      <c r="NC658" s="4"/>
      <c r="ND658" s="4"/>
      <c r="NE658" s="4"/>
      <c r="NF658" s="4"/>
      <c r="NG658" s="4"/>
      <c r="NH658" s="4"/>
      <c r="NI658" s="4"/>
      <c r="NJ658" s="4"/>
      <c r="NK658" s="4"/>
      <c r="NL658" s="4"/>
      <c r="NM658" s="4"/>
      <c r="NN658" s="4"/>
      <c r="NO658" s="4"/>
      <c r="NP658" s="4"/>
      <c r="NQ658" s="4"/>
      <c r="NR658" s="4"/>
      <c r="NS658" s="4"/>
      <c r="NT658" s="4"/>
      <c r="NU658" s="4"/>
      <c r="NV658" s="4"/>
      <c r="NW658" s="4"/>
      <c r="NX658" s="4"/>
      <c r="NY658" s="4"/>
      <c r="NZ658" s="4"/>
      <c r="OA658" s="4"/>
      <c r="OB658" s="4"/>
      <c r="OC658" s="4"/>
      <c r="OD658" s="4"/>
      <c r="OE658" s="4"/>
      <c r="OF658" s="4"/>
      <c r="OG658" s="4"/>
      <c r="OH658" s="4"/>
      <c r="OI658" s="4"/>
      <c r="OJ658" s="4"/>
      <c r="OK658" s="4"/>
      <c r="OL658" s="4"/>
      <c r="OM658" s="4"/>
      <c r="ON658" s="4"/>
      <c r="OO658" s="4"/>
      <c r="OP658" s="4"/>
      <c r="OQ658" s="4"/>
      <c r="OR658" s="4"/>
      <c r="OS658" s="4"/>
      <c r="OT658" s="4"/>
      <c r="OU658" s="4"/>
      <c r="OV658" s="4"/>
      <c r="OW658" s="4"/>
      <c r="OX658" s="4"/>
      <c r="OY658" s="4"/>
      <c r="OZ658" s="4"/>
      <c r="PA658" s="4"/>
    </row>
    <row r="659" spans="1:417" s="16" customFormat="1" ht="31.5" customHeight="1" thickBot="1" x14ac:dyDescent="0.3">
      <c r="A659" s="296"/>
      <c r="B659" s="44" t="str">
        <f>IF(A659="",B658,A659)</f>
        <v>ГБУЗ АО Городская поликлиника №3</v>
      </c>
      <c r="C659" s="284" t="s">
        <v>294</v>
      </c>
      <c r="D659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9" s="263" t="s">
        <v>137</v>
      </c>
      <c r="F659" s="44" t="str">
        <f t="shared" si="509"/>
        <v>амбулаторно</v>
      </c>
      <c r="G659" s="263" t="s">
        <v>47</v>
      </c>
      <c r="H659" s="44" t="str">
        <f t="shared" si="510"/>
        <v>Не предусмотрено</v>
      </c>
      <c r="I659" s="263" t="s">
        <v>47</v>
      </c>
      <c r="J659" s="44" t="str">
        <f>IF(I659="",J658,I659)</f>
        <v>Не предусмотрено</v>
      </c>
      <c r="K659" s="80" t="s">
        <v>296</v>
      </c>
      <c r="L659" s="68" t="s">
        <v>3</v>
      </c>
      <c r="M659" s="68" t="s">
        <v>5</v>
      </c>
      <c r="N659" s="98">
        <v>99</v>
      </c>
      <c r="O659" s="98">
        <v>99</v>
      </c>
      <c r="P659" s="174">
        <f t="shared" si="437"/>
        <v>100</v>
      </c>
      <c r="Q659" s="175" t="str">
        <f t="shared" si="511"/>
        <v/>
      </c>
      <c r="R659" s="265">
        <f>IFERROR(AVERAGE(P659:P660),"")</f>
        <v>100</v>
      </c>
      <c r="S659" s="259">
        <f>AVERAGE(Q659:Q660)</f>
        <v>97.580645161290306</v>
      </c>
      <c r="T659" s="280">
        <f>IFERROR((R659*0.7+S659*0.3)*2,S659*2)</f>
        <v>198.54838709677418</v>
      </c>
      <c r="U659" s="283" t="str">
        <f>IF(T659&lt;170,"ГЗ по услуге (работе) НЕ выполнено","")&amp;IF(AND(T659&gt;=170,T659&lt;=200),"ГЗ по услуге (работе) выполнено","")&amp;IF(T659&gt;200,"ГЗ по услуге (работе) ПЕРЕвыполнено","")</f>
        <v>ГЗ по услуге (работе) выполнено</v>
      </c>
      <c r="V659" s="263"/>
      <c r="W659" s="268"/>
      <c r="X659" s="271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  <c r="JW659" s="4"/>
      <c r="JX659" s="4"/>
      <c r="JY659" s="4"/>
      <c r="JZ659" s="4"/>
      <c r="KA659" s="4"/>
      <c r="KB659" s="4"/>
      <c r="KC659" s="4"/>
      <c r="KD659" s="4"/>
      <c r="KE659" s="4"/>
      <c r="KF659" s="4"/>
      <c r="KG659" s="4"/>
      <c r="KH659" s="4"/>
      <c r="KI659" s="4"/>
      <c r="KJ659" s="4"/>
      <c r="KK659" s="4"/>
      <c r="KL659" s="4"/>
      <c r="KM659" s="4"/>
      <c r="KN659" s="4"/>
      <c r="KO659" s="4"/>
      <c r="KP659" s="4"/>
      <c r="KQ659" s="4"/>
      <c r="KR659" s="4"/>
      <c r="KS659" s="4"/>
      <c r="KT659" s="4"/>
      <c r="KU659" s="4"/>
      <c r="KV659" s="4"/>
      <c r="KW659" s="4"/>
      <c r="KX659" s="4"/>
      <c r="KY659" s="4"/>
      <c r="KZ659" s="4"/>
      <c r="LA659" s="4"/>
      <c r="LB659" s="4"/>
      <c r="LC659" s="4"/>
      <c r="LD659" s="4"/>
      <c r="LE659" s="4"/>
      <c r="LF659" s="4"/>
      <c r="LG659" s="4"/>
      <c r="LH659" s="4"/>
      <c r="LI659" s="4"/>
      <c r="LJ659" s="4"/>
      <c r="LK659" s="4"/>
      <c r="LL659" s="4"/>
      <c r="LM659" s="4"/>
      <c r="LN659" s="4"/>
      <c r="LO659" s="4"/>
      <c r="LP659" s="4"/>
      <c r="LQ659" s="4"/>
      <c r="LR659" s="4"/>
      <c r="LS659" s="4"/>
      <c r="LT659" s="4"/>
      <c r="LU659" s="4"/>
      <c r="LV659" s="4"/>
      <c r="LW659" s="4"/>
      <c r="LX659" s="4"/>
      <c r="LY659" s="4"/>
      <c r="LZ659" s="4"/>
      <c r="MA659" s="4"/>
      <c r="MB659" s="4"/>
      <c r="MC659" s="4"/>
      <c r="MD659" s="4"/>
      <c r="ME659" s="4"/>
      <c r="MF659" s="4"/>
      <c r="MG659" s="4"/>
      <c r="MH659" s="4"/>
      <c r="MI659" s="4"/>
      <c r="MJ659" s="4"/>
      <c r="MK659" s="4"/>
      <c r="ML659" s="4"/>
      <c r="MM659" s="4"/>
      <c r="MN659" s="4"/>
      <c r="MO659" s="4"/>
      <c r="MP659" s="4"/>
      <c r="MQ659" s="4"/>
      <c r="MR659" s="4"/>
      <c r="MS659" s="4"/>
      <c r="MT659" s="4"/>
      <c r="MU659" s="4"/>
      <c r="MV659" s="4"/>
      <c r="MW659" s="4"/>
      <c r="MX659" s="4"/>
      <c r="MY659" s="4"/>
      <c r="MZ659" s="4"/>
      <c r="NA659" s="4"/>
      <c r="NB659" s="4"/>
      <c r="NC659" s="4"/>
      <c r="ND659" s="4"/>
      <c r="NE659" s="4"/>
      <c r="NF659" s="4"/>
      <c r="NG659" s="4"/>
      <c r="NH659" s="4"/>
      <c r="NI659" s="4"/>
      <c r="NJ659" s="4"/>
      <c r="NK659" s="4"/>
      <c r="NL659" s="4"/>
      <c r="NM659" s="4"/>
      <c r="NN659" s="4"/>
      <c r="NO659" s="4"/>
      <c r="NP659" s="4"/>
      <c r="NQ659" s="4"/>
      <c r="NR659" s="4"/>
      <c r="NS659" s="4"/>
      <c r="NT659" s="4"/>
      <c r="NU659" s="4"/>
      <c r="NV659" s="4"/>
      <c r="NW659" s="4"/>
      <c r="NX659" s="4"/>
      <c r="NY659" s="4"/>
      <c r="NZ659" s="4"/>
      <c r="OA659" s="4"/>
      <c r="OB659" s="4"/>
      <c r="OC659" s="4"/>
      <c r="OD659" s="4"/>
      <c r="OE659" s="4"/>
      <c r="OF659" s="4"/>
      <c r="OG659" s="4"/>
      <c r="OH659" s="4"/>
      <c r="OI659" s="4"/>
      <c r="OJ659" s="4"/>
      <c r="OK659" s="4"/>
      <c r="OL659" s="4"/>
      <c r="OM659" s="4"/>
      <c r="ON659" s="4"/>
      <c r="OO659" s="4"/>
      <c r="OP659" s="4"/>
      <c r="OQ659" s="4"/>
      <c r="OR659" s="4"/>
      <c r="OS659" s="4"/>
      <c r="OT659" s="4"/>
      <c r="OU659" s="4"/>
      <c r="OV659" s="4"/>
      <c r="OW659" s="4"/>
      <c r="OX659" s="4"/>
      <c r="OY659" s="4"/>
      <c r="OZ659" s="4"/>
      <c r="PA659" s="4"/>
    </row>
    <row r="660" spans="1:417" s="16" customFormat="1" ht="33" customHeight="1" thickBot="1" x14ac:dyDescent="0.3">
      <c r="A660" s="296"/>
      <c r="B660" s="44" t="str">
        <f t="shared" si="497"/>
        <v>ГБУЗ АО Городская поликлиника №3</v>
      </c>
      <c r="C660" s="285"/>
      <c r="D660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60" s="264"/>
      <c r="F660" s="44" t="str">
        <f t="shared" si="509"/>
        <v>амбулаторно</v>
      </c>
      <c r="G660" s="264"/>
      <c r="H660" s="44" t="str">
        <f t="shared" si="510"/>
        <v>Не предусмотрено</v>
      </c>
      <c r="I660" s="264"/>
      <c r="J660" s="44" t="str">
        <f t="shared" si="502"/>
        <v>Не предусмотрено</v>
      </c>
      <c r="K660" s="69" t="s">
        <v>40</v>
      </c>
      <c r="L660" s="70" t="s">
        <v>118</v>
      </c>
      <c r="M660" s="76" t="s">
        <v>42</v>
      </c>
      <c r="N660" s="96">
        <v>1488</v>
      </c>
      <c r="O660" s="96">
        <v>726</v>
      </c>
      <c r="P660" s="174" t="str">
        <f t="shared" si="437"/>
        <v/>
      </c>
      <c r="Q660" s="175">
        <f t="shared" si="511"/>
        <v>97.580645161290306</v>
      </c>
      <c r="R660" s="266"/>
      <c r="S660" s="260"/>
      <c r="T660" s="305"/>
      <c r="U660" s="283"/>
      <c r="V660" s="264"/>
      <c r="W660" s="268"/>
      <c r="X660" s="271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  <c r="JW660" s="4"/>
      <c r="JX660" s="4"/>
      <c r="JY660" s="4"/>
      <c r="JZ660" s="4"/>
      <c r="KA660" s="4"/>
      <c r="KB660" s="4"/>
      <c r="KC660" s="4"/>
      <c r="KD660" s="4"/>
      <c r="KE660" s="4"/>
      <c r="KF660" s="4"/>
      <c r="KG660" s="4"/>
      <c r="KH660" s="4"/>
      <c r="KI660" s="4"/>
      <c r="KJ660" s="4"/>
      <c r="KK660" s="4"/>
      <c r="KL660" s="4"/>
      <c r="KM660" s="4"/>
      <c r="KN660" s="4"/>
      <c r="KO660" s="4"/>
      <c r="KP660" s="4"/>
      <c r="KQ660" s="4"/>
      <c r="KR660" s="4"/>
      <c r="KS660" s="4"/>
      <c r="KT660" s="4"/>
      <c r="KU660" s="4"/>
      <c r="KV660" s="4"/>
      <c r="KW660" s="4"/>
      <c r="KX660" s="4"/>
      <c r="KY660" s="4"/>
      <c r="KZ660" s="4"/>
      <c r="LA660" s="4"/>
      <c r="LB660" s="4"/>
      <c r="LC660" s="4"/>
      <c r="LD660" s="4"/>
      <c r="LE660" s="4"/>
      <c r="LF660" s="4"/>
      <c r="LG660" s="4"/>
      <c r="LH660" s="4"/>
      <c r="LI660" s="4"/>
      <c r="LJ660" s="4"/>
      <c r="LK660" s="4"/>
      <c r="LL660" s="4"/>
      <c r="LM660" s="4"/>
      <c r="LN660" s="4"/>
      <c r="LO660" s="4"/>
      <c r="LP660" s="4"/>
      <c r="LQ660" s="4"/>
      <c r="LR660" s="4"/>
      <c r="LS660" s="4"/>
      <c r="LT660" s="4"/>
      <c r="LU660" s="4"/>
      <c r="LV660" s="4"/>
      <c r="LW660" s="4"/>
      <c r="LX660" s="4"/>
      <c r="LY660" s="4"/>
      <c r="LZ660" s="4"/>
      <c r="MA660" s="4"/>
      <c r="MB660" s="4"/>
      <c r="MC660" s="4"/>
      <c r="MD660" s="4"/>
      <c r="ME660" s="4"/>
      <c r="MF660" s="4"/>
      <c r="MG660" s="4"/>
      <c r="MH660" s="4"/>
      <c r="MI660" s="4"/>
      <c r="MJ660" s="4"/>
      <c r="MK660" s="4"/>
      <c r="ML660" s="4"/>
      <c r="MM660" s="4"/>
      <c r="MN660" s="4"/>
      <c r="MO660" s="4"/>
      <c r="MP660" s="4"/>
      <c r="MQ660" s="4"/>
      <c r="MR660" s="4"/>
      <c r="MS660" s="4"/>
      <c r="MT660" s="4"/>
      <c r="MU660" s="4"/>
      <c r="MV660" s="4"/>
      <c r="MW660" s="4"/>
      <c r="MX660" s="4"/>
      <c r="MY660" s="4"/>
      <c r="MZ660" s="4"/>
      <c r="NA660" s="4"/>
      <c r="NB660" s="4"/>
      <c r="NC660" s="4"/>
      <c r="ND660" s="4"/>
      <c r="NE660" s="4"/>
      <c r="NF660" s="4"/>
      <c r="NG660" s="4"/>
      <c r="NH660" s="4"/>
      <c r="NI660" s="4"/>
      <c r="NJ660" s="4"/>
      <c r="NK660" s="4"/>
      <c r="NL660" s="4"/>
      <c r="NM660" s="4"/>
      <c r="NN660" s="4"/>
      <c r="NO660" s="4"/>
      <c r="NP660" s="4"/>
      <c r="NQ660" s="4"/>
      <c r="NR660" s="4"/>
      <c r="NS660" s="4"/>
      <c r="NT660" s="4"/>
      <c r="NU660" s="4"/>
      <c r="NV660" s="4"/>
      <c r="NW660" s="4"/>
      <c r="NX660" s="4"/>
      <c r="NY660" s="4"/>
      <c r="NZ660" s="4"/>
      <c r="OA660" s="4"/>
      <c r="OB660" s="4"/>
      <c r="OC660" s="4"/>
      <c r="OD660" s="4"/>
      <c r="OE660" s="4"/>
      <c r="OF660" s="4"/>
      <c r="OG660" s="4"/>
      <c r="OH660" s="4"/>
      <c r="OI660" s="4"/>
      <c r="OJ660" s="4"/>
      <c r="OK660" s="4"/>
      <c r="OL660" s="4"/>
      <c r="OM660" s="4"/>
      <c r="ON660" s="4"/>
      <c r="OO660" s="4"/>
      <c r="OP660" s="4"/>
      <c r="OQ660" s="4"/>
      <c r="OR660" s="4"/>
      <c r="OS660" s="4"/>
      <c r="OT660" s="4"/>
      <c r="OU660" s="4"/>
      <c r="OV660" s="4"/>
      <c r="OW660" s="4"/>
      <c r="OX660" s="4"/>
      <c r="OY660" s="4"/>
      <c r="OZ660" s="4"/>
      <c r="PA660" s="4"/>
    </row>
    <row r="661" spans="1:417" s="16" customFormat="1" ht="33" customHeight="1" thickBot="1" x14ac:dyDescent="0.3">
      <c r="A661" s="296"/>
      <c r="B661" s="44" t="str">
        <f t="shared" si="497"/>
        <v>ГБУЗ АО Городская поликлиника №3</v>
      </c>
      <c r="C661" s="284" t="s">
        <v>237</v>
      </c>
      <c r="D661" s="19" t="str">
        <f t="shared" si="501"/>
        <v>Осуществление записи на прием к врачу с использованием единого номера Call-центра</v>
      </c>
      <c r="E661" s="262" t="s">
        <v>238</v>
      </c>
      <c r="F661" s="44" t="str">
        <f t="shared" si="509"/>
        <v>В устной форме по единому номеру телефона Call-центра</v>
      </c>
      <c r="G661" s="366" t="s">
        <v>240</v>
      </c>
      <c r="H661" s="44" t="str">
        <f t="shared" si="510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1" s="262" t="s">
        <v>47</v>
      </c>
      <c r="J661" s="44" t="str">
        <f t="shared" si="502"/>
        <v>Не предусмотрено</v>
      </c>
      <c r="K661" s="68" t="s">
        <v>87</v>
      </c>
      <c r="L661" s="68" t="s">
        <v>3</v>
      </c>
      <c r="M661" s="68" t="s">
        <v>5</v>
      </c>
      <c r="N661" s="98">
        <v>100</v>
      </c>
      <c r="O661" s="98">
        <v>100</v>
      </c>
      <c r="P661" s="174">
        <f t="shared" si="437"/>
        <v>100</v>
      </c>
      <c r="Q661" s="175" t="str">
        <f t="shared" si="511"/>
        <v/>
      </c>
      <c r="R661" s="282">
        <f>IFERROR(AVERAGE(P661:P662),"")</f>
        <v>100</v>
      </c>
      <c r="S661" s="261">
        <f>AVERAGE(Q661:Q662)</f>
        <v>90.778787878787881</v>
      </c>
      <c r="T661" s="280">
        <f>IFERROR((R661*0.7+S661*0.3)*2,S661*2)</f>
        <v>194.46727272727273</v>
      </c>
      <c r="U661" s="273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62"/>
      <c r="W661" s="268"/>
      <c r="X661" s="271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  <c r="IQ661" s="4"/>
      <c r="IR661" s="4"/>
      <c r="IS661" s="4"/>
      <c r="IT661" s="4"/>
      <c r="IU661" s="4"/>
      <c r="IV661" s="4"/>
      <c r="IW661" s="4"/>
      <c r="IX661" s="4"/>
      <c r="IY661" s="4"/>
      <c r="IZ661" s="4"/>
      <c r="JA661" s="4"/>
      <c r="JB661" s="4"/>
      <c r="JC661" s="4"/>
      <c r="JD661" s="4"/>
      <c r="JE661" s="4"/>
      <c r="JF661" s="4"/>
      <c r="JG661" s="4"/>
      <c r="JH661" s="4"/>
      <c r="JI661" s="4"/>
      <c r="JJ661" s="4"/>
      <c r="JK661" s="4"/>
      <c r="JL661" s="4"/>
      <c r="JM661" s="4"/>
      <c r="JN661" s="4"/>
      <c r="JO661" s="4"/>
      <c r="JP661" s="4"/>
      <c r="JQ661" s="4"/>
      <c r="JR661" s="4"/>
      <c r="JS661" s="4"/>
      <c r="JT661" s="4"/>
      <c r="JU661" s="4"/>
      <c r="JV661" s="4"/>
      <c r="JW661" s="4"/>
      <c r="JX661" s="4"/>
      <c r="JY661" s="4"/>
      <c r="JZ661" s="4"/>
      <c r="KA661" s="4"/>
      <c r="KB661" s="4"/>
      <c r="KC661" s="4"/>
      <c r="KD661" s="4"/>
      <c r="KE661" s="4"/>
      <c r="KF661" s="4"/>
      <c r="KG661" s="4"/>
      <c r="KH661" s="4"/>
      <c r="KI661" s="4"/>
      <c r="KJ661" s="4"/>
      <c r="KK661" s="4"/>
      <c r="KL661" s="4"/>
      <c r="KM661" s="4"/>
      <c r="KN661" s="4"/>
      <c r="KO661" s="4"/>
      <c r="KP661" s="4"/>
      <c r="KQ661" s="4"/>
      <c r="KR661" s="4"/>
      <c r="KS661" s="4"/>
      <c r="KT661" s="4"/>
      <c r="KU661" s="4"/>
      <c r="KV661" s="4"/>
      <c r="KW661" s="4"/>
      <c r="KX661" s="4"/>
      <c r="KY661" s="4"/>
      <c r="KZ661" s="4"/>
      <c r="LA661" s="4"/>
      <c r="LB661" s="4"/>
      <c r="LC661" s="4"/>
      <c r="LD661" s="4"/>
      <c r="LE661" s="4"/>
      <c r="LF661" s="4"/>
      <c r="LG661" s="4"/>
      <c r="LH661" s="4"/>
      <c r="LI661" s="4"/>
      <c r="LJ661" s="4"/>
      <c r="LK661" s="4"/>
      <c r="LL661" s="4"/>
      <c r="LM661" s="4"/>
      <c r="LN661" s="4"/>
      <c r="LO661" s="4"/>
      <c r="LP661" s="4"/>
      <c r="LQ661" s="4"/>
      <c r="LR661" s="4"/>
      <c r="LS661" s="4"/>
      <c r="LT661" s="4"/>
      <c r="LU661" s="4"/>
      <c r="LV661" s="4"/>
      <c r="LW661" s="4"/>
      <c r="LX661" s="4"/>
      <c r="LY661" s="4"/>
      <c r="LZ661" s="4"/>
      <c r="MA661" s="4"/>
      <c r="MB661" s="4"/>
      <c r="MC661" s="4"/>
      <c r="MD661" s="4"/>
      <c r="ME661" s="4"/>
      <c r="MF661" s="4"/>
      <c r="MG661" s="4"/>
      <c r="MH661" s="4"/>
      <c r="MI661" s="4"/>
      <c r="MJ661" s="4"/>
      <c r="MK661" s="4"/>
      <c r="ML661" s="4"/>
      <c r="MM661" s="4"/>
      <c r="MN661" s="4"/>
      <c r="MO661" s="4"/>
      <c r="MP661" s="4"/>
      <c r="MQ661" s="4"/>
      <c r="MR661" s="4"/>
      <c r="MS661" s="4"/>
      <c r="MT661" s="4"/>
      <c r="MU661" s="4"/>
      <c r="MV661" s="4"/>
      <c r="MW661" s="4"/>
      <c r="MX661" s="4"/>
      <c r="MY661" s="4"/>
      <c r="MZ661" s="4"/>
      <c r="NA661" s="4"/>
      <c r="NB661" s="4"/>
      <c r="NC661" s="4"/>
      <c r="ND661" s="4"/>
      <c r="NE661" s="4"/>
      <c r="NF661" s="4"/>
      <c r="NG661" s="4"/>
      <c r="NH661" s="4"/>
      <c r="NI661" s="4"/>
      <c r="NJ661" s="4"/>
      <c r="NK661" s="4"/>
      <c r="NL661" s="4"/>
      <c r="NM661" s="4"/>
      <c r="NN661" s="4"/>
      <c r="NO661" s="4"/>
      <c r="NP661" s="4"/>
      <c r="NQ661" s="4"/>
      <c r="NR661" s="4"/>
      <c r="NS661" s="4"/>
      <c r="NT661" s="4"/>
      <c r="NU661" s="4"/>
      <c r="NV661" s="4"/>
      <c r="NW661" s="4"/>
      <c r="NX661" s="4"/>
      <c r="NY661" s="4"/>
      <c r="NZ661" s="4"/>
      <c r="OA661" s="4"/>
      <c r="OB661" s="4"/>
      <c r="OC661" s="4"/>
      <c r="OD661" s="4"/>
      <c r="OE661" s="4"/>
      <c r="OF661" s="4"/>
      <c r="OG661" s="4"/>
      <c r="OH661" s="4"/>
      <c r="OI661" s="4"/>
      <c r="OJ661" s="4"/>
      <c r="OK661" s="4"/>
      <c r="OL661" s="4"/>
      <c r="OM661" s="4"/>
      <c r="ON661" s="4"/>
      <c r="OO661" s="4"/>
      <c r="OP661" s="4"/>
      <c r="OQ661" s="4"/>
      <c r="OR661" s="4"/>
      <c r="OS661" s="4"/>
      <c r="OT661" s="4"/>
      <c r="OU661" s="4"/>
      <c r="OV661" s="4"/>
      <c r="OW661" s="4"/>
      <c r="OX661" s="4"/>
      <c r="OY661" s="4"/>
      <c r="OZ661" s="4"/>
      <c r="PA661" s="4"/>
    </row>
    <row r="662" spans="1:417" s="16" customFormat="1" ht="31.5" customHeight="1" thickBot="1" x14ac:dyDescent="0.3">
      <c r="A662" s="296"/>
      <c r="B662" s="44" t="str">
        <f t="shared" si="497"/>
        <v>ГБУЗ АО Городская поликлиника №3</v>
      </c>
      <c r="C662" s="285"/>
      <c r="D662" s="19" t="str">
        <f t="shared" si="501"/>
        <v>Осуществление записи на прием к врачу с использованием единого номера Call-центра</v>
      </c>
      <c r="E662" s="262"/>
      <c r="F662" s="44" t="str">
        <f t="shared" si="509"/>
        <v>В устной форме по единому номеру телефона Call-центра</v>
      </c>
      <c r="G662" s="367"/>
      <c r="H662" s="44" t="str">
        <f t="shared" si="510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2" s="262"/>
      <c r="J662" s="44" t="str">
        <f t="shared" si="502"/>
        <v>Не предусмотрено</v>
      </c>
      <c r="K662" s="69" t="s">
        <v>239</v>
      </c>
      <c r="L662" s="65" t="s">
        <v>118</v>
      </c>
      <c r="M662" s="66" t="s">
        <v>42</v>
      </c>
      <c r="N662" s="162">
        <v>198000</v>
      </c>
      <c r="O662" s="162">
        <v>89871</v>
      </c>
      <c r="P662" s="174" t="str">
        <f t="shared" si="437"/>
        <v/>
      </c>
      <c r="Q662" s="175">
        <f t="shared" si="511"/>
        <v>90.778787878787881</v>
      </c>
      <c r="R662" s="282"/>
      <c r="S662" s="261"/>
      <c r="T662" s="305"/>
      <c r="U662" s="308"/>
      <c r="V662" s="262"/>
      <c r="W662" s="268"/>
      <c r="X662" s="271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  <c r="IQ662" s="4"/>
      <c r="IR662" s="4"/>
      <c r="IS662" s="4"/>
      <c r="IT662" s="4"/>
      <c r="IU662" s="4"/>
      <c r="IV662" s="4"/>
      <c r="IW662" s="4"/>
      <c r="IX662" s="4"/>
      <c r="IY662" s="4"/>
      <c r="IZ662" s="4"/>
      <c r="JA662" s="4"/>
      <c r="JB662" s="4"/>
      <c r="JC662" s="4"/>
      <c r="JD662" s="4"/>
      <c r="JE662" s="4"/>
      <c r="JF662" s="4"/>
      <c r="JG662" s="4"/>
      <c r="JH662" s="4"/>
      <c r="JI662" s="4"/>
      <c r="JJ662" s="4"/>
      <c r="JK662" s="4"/>
      <c r="JL662" s="4"/>
      <c r="JM662" s="4"/>
      <c r="JN662" s="4"/>
      <c r="JO662" s="4"/>
      <c r="JP662" s="4"/>
      <c r="JQ662" s="4"/>
      <c r="JR662" s="4"/>
      <c r="JS662" s="4"/>
      <c r="JT662" s="4"/>
      <c r="JU662" s="4"/>
      <c r="JV662" s="4"/>
      <c r="JW662" s="4"/>
      <c r="JX662" s="4"/>
      <c r="JY662" s="4"/>
      <c r="JZ662" s="4"/>
      <c r="KA662" s="4"/>
      <c r="KB662" s="4"/>
      <c r="KC662" s="4"/>
      <c r="KD662" s="4"/>
      <c r="KE662" s="4"/>
      <c r="KF662" s="4"/>
      <c r="KG662" s="4"/>
      <c r="KH662" s="4"/>
      <c r="KI662" s="4"/>
      <c r="KJ662" s="4"/>
      <c r="KK662" s="4"/>
      <c r="KL662" s="4"/>
      <c r="KM662" s="4"/>
      <c r="KN662" s="4"/>
      <c r="KO662" s="4"/>
      <c r="KP662" s="4"/>
      <c r="KQ662" s="4"/>
      <c r="KR662" s="4"/>
      <c r="KS662" s="4"/>
      <c r="KT662" s="4"/>
      <c r="KU662" s="4"/>
      <c r="KV662" s="4"/>
      <c r="KW662" s="4"/>
      <c r="KX662" s="4"/>
      <c r="KY662" s="4"/>
      <c r="KZ662" s="4"/>
      <c r="LA662" s="4"/>
      <c r="LB662" s="4"/>
      <c r="LC662" s="4"/>
      <c r="LD662" s="4"/>
      <c r="LE662" s="4"/>
      <c r="LF662" s="4"/>
      <c r="LG662" s="4"/>
      <c r="LH662" s="4"/>
      <c r="LI662" s="4"/>
      <c r="LJ662" s="4"/>
      <c r="LK662" s="4"/>
      <c r="LL662" s="4"/>
      <c r="LM662" s="4"/>
      <c r="LN662" s="4"/>
      <c r="LO662" s="4"/>
      <c r="LP662" s="4"/>
      <c r="LQ662" s="4"/>
      <c r="LR662" s="4"/>
      <c r="LS662" s="4"/>
      <c r="LT662" s="4"/>
      <c r="LU662" s="4"/>
      <c r="LV662" s="4"/>
      <c r="LW662" s="4"/>
      <c r="LX662" s="4"/>
      <c r="LY662" s="4"/>
      <c r="LZ662" s="4"/>
      <c r="MA662" s="4"/>
      <c r="MB662" s="4"/>
      <c r="MC662" s="4"/>
      <c r="MD662" s="4"/>
      <c r="ME662" s="4"/>
      <c r="MF662" s="4"/>
      <c r="MG662" s="4"/>
      <c r="MH662" s="4"/>
      <c r="MI662" s="4"/>
      <c r="MJ662" s="4"/>
      <c r="MK662" s="4"/>
      <c r="ML662" s="4"/>
      <c r="MM662" s="4"/>
      <c r="MN662" s="4"/>
      <c r="MO662" s="4"/>
      <c r="MP662" s="4"/>
      <c r="MQ662" s="4"/>
      <c r="MR662" s="4"/>
      <c r="MS662" s="4"/>
      <c r="MT662" s="4"/>
      <c r="MU662" s="4"/>
      <c r="MV662" s="4"/>
      <c r="MW662" s="4"/>
      <c r="MX662" s="4"/>
      <c r="MY662" s="4"/>
      <c r="MZ662" s="4"/>
      <c r="NA662" s="4"/>
      <c r="NB662" s="4"/>
      <c r="NC662" s="4"/>
      <c r="ND662" s="4"/>
      <c r="NE662" s="4"/>
      <c r="NF662" s="4"/>
      <c r="NG662" s="4"/>
      <c r="NH662" s="4"/>
      <c r="NI662" s="4"/>
      <c r="NJ662" s="4"/>
      <c r="NK662" s="4"/>
      <c r="NL662" s="4"/>
      <c r="NM662" s="4"/>
      <c r="NN662" s="4"/>
      <c r="NO662" s="4"/>
      <c r="NP662" s="4"/>
      <c r="NQ662" s="4"/>
      <c r="NR662" s="4"/>
      <c r="NS662" s="4"/>
      <c r="NT662" s="4"/>
      <c r="NU662" s="4"/>
      <c r="NV662" s="4"/>
      <c r="NW662" s="4"/>
      <c r="NX662" s="4"/>
      <c r="NY662" s="4"/>
      <c r="NZ662" s="4"/>
      <c r="OA662" s="4"/>
      <c r="OB662" s="4"/>
      <c r="OC662" s="4"/>
      <c r="OD662" s="4"/>
      <c r="OE662" s="4"/>
      <c r="OF662" s="4"/>
      <c r="OG662" s="4"/>
      <c r="OH662" s="4"/>
      <c r="OI662" s="4"/>
      <c r="OJ662" s="4"/>
      <c r="OK662" s="4"/>
      <c r="OL662" s="4"/>
      <c r="OM662" s="4"/>
      <c r="ON662" s="4"/>
      <c r="OO662" s="4"/>
      <c r="OP662" s="4"/>
      <c r="OQ662" s="4"/>
      <c r="OR662" s="4"/>
      <c r="OS662" s="4"/>
      <c r="OT662" s="4"/>
      <c r="OU662" s="4"/>
      <c r="OV662" s="4"/>
      <c r="OW662" s="4"/>
      <c r="OX662" s="4"/>
      <c r="OY662" s="4"/>
      <c r="OZ662" s="4"/>
      <c r="PA662" s="4"/>
    </row>
    <row r="663" spans="1:417" s="16" customFormat="1" ht="35.25" customHeight="1" thickBot="1" x14ac:dyDescent="0.3">
      <c r="A663" s="296"/>
      <c r="B663" s="44" t="str">
        <f t="shared" si="497"/>
        <v>ГБУЗ АО Городская поликлиника №3</v>
      </c>
      <c r="C663" s="298" t="s">
        <v>226</v>
      </c>
      <c r="D663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3" s="262" t="s">
        <v>277</v>
      </c>
      <c r="F663" s="44" t="str">
        <f t="shared" si="509"/>
        <v>заключение договоров</v>
      </c>
      <c r="G663" s="263" t="s">
        <v>279</v>
      </c>
      <c r="H663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3" s="263" t="s">
        <v>278</v>
      </c>
      <c r="J663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3" s="71" t="s">
        <v>227</v>
      </c>
      <c r="L663" s="70" t="s">
        <v>3</v>
      </c>
      <c r="M663" s="67" t="s">
        <v>5</v>
      </c>
      <c r="N663" s="98">
        <v>100</v>
      </c>
      <c r="O663" s="98">
        <v>100</v>
      </c>
      <c r="P663" s="174">
        <f t="shared" si="437"/>
        <v>100</v>
      </c>
      <c r="Q663" s="175"/>
      <c r="R663" s="282">
        <f>IFERROR(AVERAGE(P663:P664),"")</f>
        <v>100</v>
      </c>
      <c r="S663" s="261">
        <f>AVERAGE(Q663:Q664)</f>
        <v>100</v>
      </c>
      <c r="T663" s="294">
        <f>IFERROR((R663*0.7+S663*0.3)*2,S663*2)</f>
        <v>200</v>
      </c>
      <c r="U663" s="283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62"/>
      <c r="W663" s="268"/>
      <c r="X663" s="271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  <c r="IQ663" s="4"/>
      <c r="IR663" s="4"/>
      <c r="IS663" s="4"/>
      <c r="IT663" s="4"/>
      <c r="IU663" s="4"/>
      <c r="IV663" s="4"/>
      <c r="IW663" s="4"/>
      <c r="IX663" s="4"/>
      <c r="IY663" s="4"/>
      <c r="IZ663" s="4"/>
      <c r="JA663" s="4"/>
      <c r="JB663" s="4"/>
      <c r="JC663" s="4"/>
      <c r="JD663" s="4"/>
      <c r="JE663" s="4"/>
      <c r="JF663" s="4"/>
      <c r="JG663" s="4"/>
      <c r="JH663" s="4"/>
      <c r="JI663" s="4"/>
      <c r="JJ663" s="4"/>
      <c r="JK663" s="4"/>
      <c r="JL663" s="4"/>
      <c r="JM663" s="4"/>
      <c r="JN663" s="4"/>
      <c r="JO663" s="4"/>
      <c r="JP663" s="4"/>
      <c r="JQ663" s="4"/>
      <c r="JR663" s="4"/>
      <c r="JS663" s="4"/>
      <c r="JT663" s="4"/>
      <c r="JU663" s="4"/>
      <c r="JV663" s="4"/>
      <c r="JW663" s="4"/>
      <c r="JX663" s="4"/>
      <c r="JY663" s="4"/>
      <c r="JZ663" s="4"/>
      <c r="KA663" s="4"/>
      <c r="KB663" s="4"/>
      <c r="KC663" s="4"/>
      <c r="KD663" s="4"/>
      <c r="KE663" s="4"/>
      <c r="KF663" s="4"/>
      <c r="KG663" s="4"/>
      <c r="KH663" s="4"/>
      <c r="KI663" s="4"/>
      <c r="KJ663" s="4"/>
      <c r="KK663" s="4"/>
      <c r="KL663" s="4"/>
      <c r="KM663" s="4"/>
      <c r="KN663" s="4"/>
      <c r="KO663" s="4"/>
      <c r="KP663" s="4"/>
      <c r="KQ663" s="4"/>
      <c r="KR663" s="4"/>
      <c r="KS663" s="4"/>
      <c r="KT663" s="4"/>
      <c r="KU663" s="4"/>
      <c r="KV663" s="4"/>
      <c r="KW663" s="4"/>
      <c r="KX663" s="4"/>
      <c r="KY663" s="4"/>
      <c r="KZ663" s="4"/>
      <c r="LA663" s="4"/>
      <c r="LB663" s="4"/>
      <c r="LC663" s="4"/>
      <c r="LD663" s="4"/>
      <c r="LE663" s="4"/>
      <c r="LF663" s="4"/>
      <c r="LG663" s="4"/>
      <c r="LH663" s="4"/>
      <c r="LI663" s="4"/>
      <c r="LJ663" s="4"/>
      <c r="LK663" s="4"/>
      <c r="LL663" s="4"/>
      <c r="LM663" s="4"/>
      <c r="LN663" s="4"/>
      <c r="LO663" s="4"/>
      <c r="LP663" s="4"/>
      <c r="LQ663" s="4"/>
      <c r="LR663" s="4"/>
      <c r="LS663" s="4"/>
      <c r="LT663" s="4"/>
      <c r="LU663" s="4"/>
      <c r="LV663" s="4"/>
      <c r="LW663" s="4"/>
      <c r="LX663" s="4"/>
      <c r="LY663" s="4"/>
      <c r="LZ663" s="4"/>
      <c r="MA663" s="4"/>
      <c r="MB663" s="4"/>
      <c r="MC663" s="4"/>
      <c r="MD663" s="4"/>
      <c r="ME663" s="4"/>
      <c r="MF663" s="4"/>
      <c r="MG663" s="4"/>
      <c r="MH663" s="4"/>
      <c r="MI663" s="4"/>
      <c r="MJ663" s="4"/>
      <c r="MK663" s="4"/>
      <c r="ML663" s="4"/>
      <c r="MM663" s="4"/>
      <c r="MN663" s="4"/>
      <c r="MO663" s="4"/>
      <c r="MP663" s="4"/>
      <c r="MQ663" s="4"/>
      <c r="MR663" s="4"/>
      <c r="MS663" s="4"/>
      <c r="MT663" s="4"/>
      <c r="MU663" s="4"/>
      <c r="MV663" s="4"/>
      <c r="MW663" s="4"/>
      <c r="MX663" s="4"/>
      <c r="MY663" s="4"/>
      <c r="MZ663" s="4"/>
      <c r="NA663" s="4"/>
      <c r="NB663" s="4"/>
      <c r="NC663" s="4"/>
      <c r="ND663" s="4"/>
      <c r="NE663" s="4"/>
      <c r="NF663" s="4"/>
      <c r="NG663" s="4"/>
      <c r="NH663" s="4"/>
      <c r="NI663" s="4"/>
      <c r="NJ663" s="4"/>
      <c r="NK663" s="4"/>
      <c r="NL663" s="4"/>
      <c r="NM663" s="4"/>
      <c r="NN663" s="4"/>
      <c r="NO663" s="4"/>
      <c r="NP663" s="4"/>
      <c r="NQ663" s="4"/>
      <c r="NR663" s="4"/>
      <c r="NS663" s="4"/>
      <c r="NT663" s="4"/>
      <c r="NU663" s="4"/>
      <c r="NV663" s="4"/>
      <c r="NW663" s="4"/>
      <c r="NX663" s="4"/>
      <c r="NY663" s="4"/>
      <c r="NZ663" s="4"/>
      <c r="OA663" s="4"/>
      <c r="OB663" s="4"/>
      <c r="OC663" s="4"/>
      <c r="OD663" s="4"/>
      <c r="OE663" s="4"/>
      <c r="OF663" s="4"/>
      <c r="OG663" s="4"/>
      <c r="OH663" s="4"/>
      <c r="OI663" s="4"/>
      <c r="OJ663" s="4"/>
      <c r="OK663" s="4"/>
      <c r="OL663" s="4"/>
      <c r="OM663" s="4"/>
      <c r="ON663" s="4"/>
      <c r="OO663" s="4"/>
      <c r="OP663" s="4"/>
      <c r="OQ663" s="4"/>
      <c r="OR663" s="4"/>
      <c r="OS663" s="4"/>
      <c r="OT663" s="4"/>
      <c r="OU663" s="4"/>
      <c r="OV663" s="4"/>
      <c r="OW663" s="4"/>
      <c r="OX663" s="4"/>
      <c r="OY663" s="4"/>
      <c r="OZ663" s="4"/>
      <c r="PA663" s="4"/>
    </row>
    <row r="664" spans="1:417" s="16" customFormat="1" ht="34.5" customHeight="1" thickBot="1" x14ac:dyDescent="0.3">
      <c r="A664" s="297"/>
      <c r="B664" s="44" t="str">
        <f t="shared" si="497"/>
        <v>ГБУЗ АО Городская поликлиника №3</v>
      </c>
      <c r="C664" s="298"/>
      <c r="D664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4" s="262"/>
      <c r="F664" s="44" t="str">
        <f t="shared" si="509"/>
        <v>заключение договоров</v>
      </c>
      <c r="G664" s="264"/>
      <c r="H664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4" s="264"/>
      <c r="J664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4" s="72" t="s">
        <v>234</v>
      </c>
      <c r="L664" s="70" t="s">
        <v>228</v>
      </c>
      <c r="M664" s="66" t="s">
        <v>42</v>
      </c>
      <c r="N664" s="96">
        <v>7.78</v>
      </c>
      <c r="O664" s="96">
        <v>7.78</v>
      </c>
      <c r="P664" s="174" t="str">
        <f t="shared" si="437"/>
        <v/>
      </c>
      <c r="Q664" s="175">
        <f>IF(AND(N664&lt;&gt;0,M664="объем"),(O664/N664*100),"")</f>
        <v>100</v>
      </c>
      <c r="R664" s="282"/>
      <c r="S664" s="261"/>
      <c r="T664" s="294"/>
      <c r="U664" s="283"/>
      <c r="V664" s="262"/>
      <c r="W664" s="269"/>
      <c r="X664" s="272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  <c r="IQ664" s="4"/>
      <c r="IR664" s="4"/>
      <c r="IS664" s="4"/>
      <c r="IT664" s="4"/>
      <c r="IU664" s="4"/>
      <c r="IV664" s="4"/>
      <c r="IW664" s="4"/>
      <c r="IX664" s="4"/>
      <c r="IY664" s="4"/>
      <c r="IZ664" s="4"/>
      <c r="JA664" s="4"/>
      <c r="JB664" s="4"/>
      <c r="JC664" s="4"/>
      <c r="JD664" s="4"/>
      <c r="JE664" s="4"/>
      <c r="JF664" s="4"/>
      <c r="JG664" s="4"/>
      <c r="JH664" s="4"/>
      <c r="JI664" s="4"/>
      <c r="JJ664" s="4"/>
      <c r="JK664" s="4"/>
      <c r="JL664" s="4"/>
      <c r="JM664" s="4"/>
      <c r="JN664" s="4"/>
      <c r="JO664" s="4"/>
      <c r="JP664" s="4"/>
      <c r="JQ664" s="4"/>
      <c r="JR664" s="4"/>
      <c r="JS664" s="4"/>
      <c r="JT664" s="4"/>
      <c r="JU664" s="4"/>
      <c r="JV664" s="4"/>
      <c r="JW664" s="4"/>
      <c r="JX664" s="4"/>
      <c r="JY664" s="4"/>
      <c r="JZ664" s="4"/>
      <c r="KA664" s="4"/>
      <c r="KB664" s="4"/>
      <c r="KC664" s="4"/>
      <c r="KD664" s="4"/>
      <c r="KE664" s="4"/>
      <c r="KF664" s="4"/>
      <c r="KG664" s="4"/>
      <c r="KH664" s="4"/>
      <c r="KI664" s="4"/>
      <c r="KJ664" s="4"/>
      <c r="KK664" s="4"/>
      <c r="KL664" s="4"/>
      <c r="KM664" s="4"/>
      <c r="KN664" s="4"/>
      <c r="KO664" s="4"/>
      <c r="KP664" s="4"/>
      <c r="KQ664" s="4"/>
      <c r="KR664" s="4"/>
      <c r="KS664" s="4"/>
      <c r="KT664" s="4"/>
      <c r="KU664" s="4"/>
      <c r="KV664" s="4"/>
      <c r="KW664" s="4"/>
      <c r="KX664" s="4"/>
      <c r="KY664" s="4"/>
      <c r="KZ664" s="4"/>
      <c r="LA664" s="4"/>
      <c r="LB664" s="4"/>
      <c r="LC664" s="4"/>
      <c r="LD664" s="4"/>
      <c r="LE664" s="4"/>
      <c r="LF664" s="4"/>
      <c r="LG664" s="4"/>
      <c r="LH664" s="4"/>
      <c r="LI664" s="4"/>
      <c r="LJ664" s="4"/>
      <c r="LK664" s="4"/>
      <c r="LL664" s="4"/>
      <c r="LM664" s="4"/>
      <c r="LN664" s="4"/>
      <c r="LO664" s="4"/>
      <c r="LP664" s="4"/>
      <c r="LQ664" s="4"/>
      <c r="LR664" s="4"/>
      <c r="LS664" s="4"/>
      <c r="LT664" s="4"/>
      <c r="LU664" s="4"/>
      <c r="LV664" s="4"/>
      <c r="LW664" s="4"/>
      <c r="LX664" s="4"/>
      <c r="LY664" s="4"/>
      <c r="LZ664" s="4"/>
      <c r="MA664" s="4"/>
      <c r="MB664" s="4"/>
      <c r="MC664" s="4"/>
      <c r="MD664" s="4"/>
      <c r="ME664" s="4"/>
      <c r="MF664" s="4"/>
      <c r="MG664" s="4"/>
      <c r="MH664" s="4"/>
      <c r="MI664" s="4"/>
      <c r="MJ664" s="4"/>
      <c r="MK664" s="4"/>
      <c r="ML664" s="4"/>
      <c r="MM664" s="4"/>
      <c r="MN664" s="4"/>
      <c r="MO664" s="4"/>
      <c r="MP664" s="4"/>
      <c r="MQ664" s="4"/>
      <c r="MR664" s="4"/>
      <c r="MS664" s="4"/>
      <c r="MT664" s="4"/>
      <c r="MU664" s="4"/>
      <c r="MV664" s="4"/>
      <c r="MW664" s="4"/>
      <c r="MX664" s="4"/>
      <c r="MY664" s="4"/>
      <c r="MZ664" s="4"/>
      <c r="NA664" s="4"/>
      <c r="NB664" s="4"/>
      <c r="NC664" s="4"/>
      <c r="ND664" s="4"/>
      <c r="NE664" s="4"/>
      <c r="NF664" s="4"/>
      <c r="NG664" s="4"/>
      <c r="NH664" s="4"/>
      <c r="NI664" s="4"/>
      <c r="NJ664" s="4"/>
      <c r="NK664" s="4"/>
      <c r="NL664" s="4"/>
      <c r="NM664" s="4"/>
      <c r="NN664" s="4"/>
      <c r="NO664" s="4"/>
      <c r="NP664" s="4"/>
      <c r="NQ664" s="4"/>
      <c r="NR664" s="4"/>
      <c r="NS664" s="4"/>
      <c r="NT664" s="4"/>
      <c r="NU664" s="4"/>
      <c r="NV664" s="4"/>
      <c r="NW664" s="4"/>
      <c r="NX664" s="4"/>
      <c r="NY664" s="4"/>
      <c r="NZ664" s="4"/>
      <c r="OA664" s="4"/>
      <c r="OB664" s="4"/>
      <c r="OC664" s="4"/>
      <c r="OD664" s="4"/>
      <c r="OE664" s="4"/>
      <c r="OF664" s="4"/>
      <c r="OG664" s="4"/>
      <c r="OH664" s="4"/>
      <c r="OI664" s="4"/>
      <c r="OJ664" s="4"/>
      <c r="OK664" s="4"/>
      <c r="OL664" s="4"/>
      <c r="OM664" s="4"/>
      <c r="ON664" s="4"/>
      <c r="OO664" s="4"/>
      <c r="OP664" s="4"/>
      <c r="OQ664" s="4"/>
      <c r="OR664" s="4"/>
      <c r="OS664" s="4"/>
      <c r="OT664" s="4"/>
      <c r="OU664" s="4"/>
      <c r="OV664" s="4"/>
      <c r="OW664" s="4"/>
      <c r="OX664" s="4"/>
      <c r="OY664" s="4"/>
      <c r="OZ664" s="4"/>
      <c r="PA664" s="4"/>
    </row>
    <row r="665" spans="1:417" s="16" customFormat="1" ht="37.5" customHeight="1" thickBot="1" x14ac:dyDescent="0.3">
      <c r="A665" s="313" t="s">
        <v>14</v>
      </c>
      <c r="B665" s="44" t="str">
        <f t="shared" si="497"/>
        <v>ГБУЗ АО Городская поликлиника №5</v>
      </c>
      <c r="C665" s="317" t="s">
        <v>119</v>
      </c>
      <c r="D665" s="19" t="str">
        <f t="shared" si="501"/>
        <v>ПМСП, не включенная в базовую программу ОМС</v>
      </c>
      <c r="E665" s="275" t="s">
        <v>137</v>
      </c>
      <c r="F665" s="44" t="str">
        <f t="shared" si="509"/>
        <v>амбулаторно</v>
      </c>
      <c r="G665" s="275" t="s">
        <v>39</v>
      </c>
      <c r="H665" s="44" t="str">
        <f t="shared" si="510"/>
        <v>Первичная медико-санитарная помощь, в части диагностики и лечения</v>
      </c>
      <c r="I665" s="290" t="s">
        <v>65</v>
      </c>
      <c r="J665" s="44" t="str">
        <f t="shared" si="502"/>
        <v>психотерапия</v>
      </c>
      <c r="K665" s="67" t="s">
        <v>128</v>
      </c>
      <c r="L665" s="68" t="s">
        <v>3</v>
      </c>
      <c r="M665" s="68" t="s">
        <v>5</v>
      </c>
      <c r="N665" s="98">
        <v>99</v>
      </c>
      <c r="O665" s="98">
        <v>100</v>
      </c>
      <c r="P665" s="174">
        <f t="shared" si="437"/>
        <v>101.01010101010101</v>
      </c>
      <c r="Q665" s="175" t="str">
        <f t="shared" si="511"/>
        <v/>
      </c>
      <c r="R665" s="282">
        <f>IFERROR(AVERAGE(P665:P667),"")</f>
        <v>101.01010101010101</v>
      </c>
      <c r="S665" s="261">
        <f>AVERAGE(Q665:Q667)</f>
        <v>100</v>
      </c>
      <c r="T665" s="280">
        <f>IFERROR((R665*0.7+S665*0.3)*2,S665*2)</f>
        <v>201.4141414141414</v>
      </c>
      <c r="U665" s="283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ПЕРЕвыполнено</v>
      </c>
      <c r="V665" s="290"/>
      <c r="W665" s="267">
        <f>AVERAGE(T665:T675)</f>
        <v>201.12640916727551</v>
      </c>
      <c r="X665" s="270" t="str">
        <f>IF(W665&lt;170,"ГЗ по учреждению не выполнено","")&amp;IF(AND(W665&gt;=170,W665&lt;=200),"ГЗ по учреждению выполнено","")&amp;IF(W665&gt;200,"ГЗ по учреждению перевыполнено","")</f>
        <v>ГЗ по учреждению перевыполнено</v>
      </c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  <c r="IQ665" s="4"/>
      <c r="IR665" s="4"/>
      <c r="IS665" s="4"/>
      <c r="IT665" s="4"/>
      <c r="IU665" s="4"/>
      <c r="IV665" s="4"/>
      <c r="IW665" s="4"/>
      <c r="IX665" s="4"/>
      <c r="IY665" s="4"/>
      <c r="IZ665" s="4"/>
      <c r="JA665" s="4"/>
      <c r="JB665" s="4"/>
      <c r="JC665" s="4"/>
      <c r="JD665" s="4"/>
      <c r="JE665" s="4"/>
      <c r="JF665" s="4"/>
      <c r="JG665" s="4"/>
      <c r="JH665" s="4"/>
      <c r="JI665" s="4"/>
      <c r="JJ665" s="4"/>
      <c r="JK665" s="4"/>
      <c r="JL665" s="4"/>
      <c r="JM665" s="4"/>
      <c r="JN665" s="4"/>
      <c r="JO665" s="4"/>
      <c r="JP665" s="4"/>
      <c r="JQ665" s="4"/>
      <c r="JR665" s="4"/>
      <c r="JS665" s="4"/>
      <c r="JT665" s="4"/>
      <c r="JU665" s="4"/>
      <c r="JV665" s="4"/>
      <c r="JW665" s="4"/>
      <c r="JX665" s="4"/>
      <c r="JY665" s="4"/>
      <c r="JZ665" s="4"/>
      <c r="KA665" s="4"/>
      <c r="KB665" s="4"/>
      <c r="KC665" s="4"/>
      <c r="KD665" s="4"/>
      <c r="KE665" s="4"/>
      <c r="KF665" s="4"/>
      <c r="KG665" s="4"/>
      <c r="KH665" s="4"/>
      <c r="KI665" s="4"/>
      <c r="KJ665" s="4"/>
      <c r="KK665" s="4"/>
      <c r="KL665" s="4"/>
      <c r="KM665" s="4"/>
      <c r="KN665" s="4"/>
      <c r="KO665" s="4"/>
      <c r="KP665" s="4"/>
      <c r="KQ665" s="4"/>
      <c r="KR665" s="4"/>
      <c r="KS665" s="4"/>
      <c r="KT665" s="4"/>
      <c r="KU665" s="4"/>
      <c r="KV665" s="4"/>
      <c r="KW665" s="4"/>
      <c r="KX665" s="4"/>
      <c r="KY665" s="4"/>
      <c r="KZ665" s="4"/>
      <c r="LA665" s="4"/>
      <c r="LB665" s="4"/>
      <c r="LC665" s="4"/>
      <c r="LD665" s="4"/>
      <c r="LE665" s="4"/>
      <c r="LF665" s="4"/>
      <c r="LG665" s="4"/>
      <c r="LH665" s="4"/>
      <c r="LI665" s="4"/>
      <c r="LJ665" s="4"/>
      <c r="LK665" s="4"/>
      <c r="LL665" s="4"/>
      <c r="LM665" s="4"/>
      <c r="LN665" s="4"/>
      <c r="LO665" s="4"/>
      <c r="LP665" s="4"/>
      <c r="LQ665" s="4"/>
      <c r="LR665" s="4"/>
      <c r="LS665" s="4"/>
      <c r="LT665" s="4"/>
      <c r="LU665" s="4"/>
      <c r="LV665" s="4"/>
      <c r="LW665" s="4"/>
      <c r="LX665" s="4"/>
      <c r="LY665" s="4"/>
      <c r="LZ665" s="4"/>
      <c r="MA665" s="4"/>
      <c r="MB665" s="4"/>
      <c r="MC665" s="4"/>
      <c r="MD665" s="4"/>
      <c r="ME665" s="4"/>
      <c r="MF665" s="4"/>
      <c r="MG665" s="4"/>
      <c r="MH665" s="4"/>
      <c r="MI665" s="4"/>
      <c r="MJ665" s="4"/>
      <c r="MK665" s="4"/>
      <c r="ML665" s="4"/>
      <c r="MM665" s="4"/>
      <c r="MN665" s="4"/>
      <c r="MO665" s="4"/>
      <c r="MP665" s="4"/>
      <c r="MQ665" s="4"/>
      <c r="MR665" s="4"/>
      <c r="MS665" s="4"/>
      <c r="MT665" s="4"/>
      <c r="MU665" s="4"/>
      <c r="MV665" s="4"/>
      <c r="MW665" s="4"/>
      <c r="MX665" s="4"/>
      <c r="MY665" s="4"/>
      <c r="MZ665" s="4"/>
      <c r="NA665" s="4"/>
      <c r="NB665" s="4"/>
      <c r="NC665" s="4"/>
      <c r="ND665" s="4"/>
      <c r="NE665" s="4"/>
      <c r="NF665" s="4"/>
      <c r="NG665" s="4"/>
      <c r="NH665" s="4"/>
      <c r="NI665" s="4"/>
      <c r="NJ665" s="4"/>
      <c r="NK665" s="4"/>
      <c r="NL665" s="4"/>
      <c r="NM665" s="4"/>
      <c r="NN665" s="4"/>
      <c r="NO665" s="4"/>
      <c r="NP665" s="4"/>
      <c r="NQ665" s="4"/>
      <c r="NR665" s="4"/>
      <c r="NS665" s="4"/>
      <c r="NT665" s="4"/>
      <c r="NU665" s="4"/>
      <c r="NV665" s="4"/>
      <c r="NW665" s="4"/>
      <c r="NX665" s="4"/>
      <c r="NY665" s="4"/>
      <c r="NZ665" s="4"/>
      <c r="OA665" s="4"/>
      <c r="OB665" s="4"/>
      <c r="OC665" s="4"/>
      <c r="OD665" s="4"/>
      <c r="OE665" s="4"/>
      <c r="OF665" s="4"/>
      <c r="OG665" s="4"/>
      <c r="OH665" s="4"/>
      <c r="OI665" s="4"/>
      <c r="OJ665" s="4"/>
      <c r="OK665" s="4"/>
      <c r="OL665" s="4"/>
      <c r="OM665" s="4"/>
      <c r="ON665" s="4"/>
      <c r="OO665" s="4"/>
      <c r="OP665" s="4"/>
      <c r="OQ665" s="4"/>
      <c r="OR665" s="4"/>
      <c r="OS665" s="4"/>
      <c r="OT665" s="4"/>
      <c r="OU665" s="4"/>
      <c r="OV665" s="4"/>
      <c r="OW665" s="4"/>
      <c r="OX665" s="4"/>
      <c r="OY665" s="4"/>
      <c r="OZ665" s="4"/>
      <c r="PA665" s="4"/>
    </row>
    <row r="666" spans="1:417" s="16" customFormat="1" ht="34.5" customHeight="1" thickBot="1" x14ac:dyDescent="0.3">
      <c r="A666" s="314"/>
      <c r="B666" s="44" t="str">
        <f t="shared" si="497"/>
        <v>ГБУЗ АО Городская поликлиника №5</v>
      </c>
      <c r="C666" s="319"/>
      <c r="D666" s="19" t="str">
        <f t="shared" si="501"/>
        <v>ПМСП, не включенная в базовую программу ОМС</v>
      </c>
      <c r="E666" s="276"/>
      <c r="F666" s="44" t="str">
        <f t="shared" si="509"/>
        <v>амбулаторно</v>
      </c>
      <c r="G666" s="276"/>
      <c r="H666" s="44" t="str">
        <f t="shared" si="510"/>
        <v>Первичная медико-санитарная помощь, в части диагностики и лечения</v>
      </c>
      <c r="I666" s="290"/>
      <c r="J666" s="44" t="str">
        <f t="shared" si="502"/>
        <v>психотерапия</v>
      </c>
      <c r="K666" s="69" t="s">
        <v>40</v>
      </c>
      <c r="L666" s="65" t="s">
        <v>118</v>
      </c>
      <c r="M666" s="66" t="s">
        <v>42</v>
      </c>
      <c r="N666" s="162">
        <v>1026</v>
      </c>
      <c r="O666" s="96">
        <v>513</v>
      </c>
      <c r="P666" s="174" t="str">
        <f t="shared" si="437"/>
        <v/>
      </c>
      <c r="Q666" s="175">
        <f t="shared" si="511"/>
        <v>100</v>
      </c>
      <c r="R666" s="282"/>
      <c r="S666" s="261"/>
      <c r="T666" s="281"/>
      <c r="U666" s="283"/>
      <c r="V666" s="290"/>
      <c r="W666" s="268"/>
      <c r="X666" s="271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  <c r="IQ666" s="4"/>
      <c r="IR666" s="4"/>
      <c r="IS666" s="4"/>
      <c r="IT666" s="4"/>
      <c r="IU666" s="4"/>
      <c r="IV666" s="4"/>
      <c r="IW666" s="4"/>
      <c r="IX666" s="4"/>
      <c r="IY666" s="4"/>
      <c r="IZ666" s="4"/>
      <c r="JA666" s="4"/>
      <c r="JB666" s="4"/>
      <c r="JC666" s="4"/>
      <c r="JD666" s="4"/>
      <c r="JE666" s="4"/>
      <c r="JF666" s="4"/>
      <c r="JG666" s="4"/>
      <c r="JH666" s="4"/>
      <c r="JI666" s="4"/>
      <c r="JJ666" s="4"/>
      <c r="JK666" s="4"/>
      <c r="JL666" s="4"/>
      <c r="JM666" s="4"/>
      <c r="JN666" s="4"/>
      <c r="JO666" s="4"/>
      <c r="JP666" s="4"/>
      <c r="JQ666" s="4"/>
      <c r="JR666" s="4"/>
      <c r="JS666" s="4"/>
      <c r="JT666" s="4"/>
      <c r="JU666" s="4"/>
      <c r="JV666" s="4"/>
      <c r="JW666" s="4"/>
      <c r="JX666" s="4"/>
      <c r="JY666" s="4"/>
      <c r="JZ666" s="4"/>
      <c r="KA666" s="4"/>
      <c r="KB666" s="4"/>
      <c r="KC666" s="4"/>
      <c r="KD666" s="4"/>
      <c r="KE666" s="4"/>
      <c r="KF666" s="4"/>
      <c r="KG666" s="4"/>
      <c r="KH666" s="4"/>
      <c r="KI666" s="4"/>
      <c r="KJ666" s="4"/>
      <c r="KK666" s="4"/>
      <c r="KL666" s="4"/>
      <c r="KM666" s="4"/>
      <c r="KN666" s="4"/>
      <c r="KO666" s="4"/>
      <c r="KP666" s="4"/>
      <c r="KQ666" s="4"/>
      <c r="KR666" s="4"/>
      <c r="KS666" s="4"/>
      <c r="KT666" s="4"/>
      <c r="KU666" s="4"/>
      <c r="KV666" s="4"/>
      <c r="KW666" s="4"/>
      <c r="KX666" s="4"/>
      <c r="KY666" s="4"/>
      <c r="KZ666" s="4"/>
      <c r="LA666" s="4"/>
      <c r="LB666" s="4"/>
      <c r="LC666" s="4"/>
      <c r="LD666" s="4"/>
      <c r="LE666" s="4"/>
      <c r="LF666" s="4"/>
      <c r="LG666" s="4"/>
      <c r="LH666" s="4"/>
      <c r="LI666" s="4"/>
      <c r="LJ666" s="4"/>
      <c r="LK666" s="4"/>
      <c r="LL666" s="4"/>
      <c r="LM666" s="4"/>
      <c r="LN666" s="4"/>
      <c r="LO666" s="4"/>
      <c r="LP666" s="4"/>
      <c r="LQ666" s="4"/>
      <c r="LR666" s="4"/>
      <c r="LS666" s="4"/>
      <c r="LT666" s="4"/>
      <c r="LU666" s="4"/>
      <c r="LV666" s="4"/>
      <c r="LW666" s="4"/>
      <c r="LX666" s="4"/>
      <c r="LY666" s="4"/>
      <c r="LZ666" s="4"/>
      <c r="MA666" s="4"/>
      <c r="MB666" s="4"/>
      <c r="MC666" s="4"/>
      <c r="MD666" s="4"/>
      <c r="ME666" s="4"/>
      <c r="MF666" s="4"/>
      <c r="MG666" s="4"/>
      <c r="MH666" s="4"/>
      <c r="MI666" s="4"/>
      <c r="MJ666" s="4"/>
      <c r="MK666" s="4"/>
      <c r="ML666" s="4"/>
      <c r="MM666" s="4"/>
      <c r="MN666" s="4"/>
      <c r="MO666" s="4"/>
      <c r="MP666" s="4"/>
      <c r="MQ666" s="4"/>
      <c r="MR666" s="4"/>
      <c r="MS666" s="4"/>
      <c r="MT666" s="4"/>
      <c r="MU666" s="4"/>
      <c r="MV666" s="4"/>
      <c r="MW666" s="4"/>
      <c r="MX666" s="4"/>
      <c r="MY666" s="4"/>
      <c r="MZ666" s="4"/>
      <c r="NA666" s="4"/>
      <c r="NB666" s="4"/>
      <c r="NC666" s="4"/>
      <c r="ND666" s="4"/>
      <c r="NE666" s="4"/>
      <c r="NF666" s="4"/>
      <c r="NG666" s="4"/>
      <c r="NH666" s="4"/>
      <c r="NI666" s="4"/>
      <c r="NJ666" s="4"/>
      <c r="NK666" s="4"/>
      <c r="NL666" s="4"/>
      <c r="NM666" s="4"/>
      <c r="NN666" s="4"/>
      <c r="NO666" s="4"/>
      <c r="NP666" s="4"/>
      <c r="NQ666" s="4"/>
      <c r="NR666" s="4"/>
      <c r="NS666" s="4"/>
      <c r="NT666" s="4"/>
      <c r="NU666" s="4"/>
      <c r="NV666" s="4"/>
      <c r="NW666" s="4"/>
      <c r="NX666" s="4"/>
      <c r="NY666" s="4"/>
      <c r="NZ666" s="4"/>
      <c r="OA666" s="4"/>
      <c r="OB666" s="4"/>
      <c r="OC666" s="4"/>
      <c r="OD666" s="4"/>
      <c r="OE666" s="4"/>
      <c r="OF666" s="4"/>
      <c r="OG666" s="4"/>
      <c r="OH666" s="4"/>
      <c r="OI666" s="4"/>
      <c r="OJ666" s="4"/>
      <c r="OK666" s="4"/>
      <c r="OL666" s="4"/>
      <c r="OM666" s="4"/>
      <c r="ON666" s="4"/>
      <c r="OO666" s="4"/>
      <c r="OP666" s="4"/>
      <c r="OQ666" s="4"/>
      <c r="OR666" s="4"/>
      <c r="OS666" s="4"/>
      <c r="OT666" s="4"/>
      <c r="OU666" s="4"/>
      <c r="OV666" s="4"/>
      <c r="OW666" s="4"/>
      <c r="OX666" s="4"/>
      <c r="OY666" s="4"/>
      <c r="OZ666" s="4"/>
      <c r="PA666" s="4"/>
    </row>
    <row r="667" spans="1:417" s="16" customFormat="1" ht="31.5" customHeight="1" thickBot="1" x14ac:dyDescent="0.3">
      <c r="A667" s="314"/>
      <c r="B667" s="44" t="str">
        <f t="shared" si="497"/>
        <v>ГБУЗ АО Городская поликлиника №5</v>
      </c>
      <c r="C667" s="319"/>
      <c r="D667" s="19" t="str">
        <f t="shared" si="501"/>
        <v>ПМСП, не включенная в базовую программу ОМС</v>
      </c>
      <c r="E667" s="276"/>
      <c r="F667" s="44" t="str">
        <f t="shared" si="509"/>
        <v>амбулаторно</v>
      </c>
      <c r="G667" s="276"/>
      <c r="H667" s="44" t="str">
        <f t="shared" si="510"/>
        <v>Первичная медико-санитарная помощь, в части диагностики и лечения</v>
      </c>
      <c r="I667" s="290"/>
      <c r="J667" s="44" t="str">
        <f t="shared" si="502"/>
        <v>психотерапия</v>
      </c>
      <c r="K667" s="69" t="s">
        <v>133</v>
      </c>
      <c r="L667" s="65" t="s">
        <v>118</v>
      </c>
      <c r="M667" s="66" t="s">
        <v>42</v>
      </c>
      <c r="N667" s="96">
        <v>500</v>
      </c>
      <c r="O667" s="96">
        <v>250</v>
      </c>
      <c r="P667" s="174" t="str">
        <f t="shared" si="437"/>
        <v/>
      </c>
      <c r="Q667" s="175">
        <f t="shared" si="511"/>
        <v>100</v>
      </c>
      <c r="R667" s="282"/>
      <c r="S667" s="261"/>
      <c r="T667" s="305"/>
      <c r="U667" s="283"/>
      <c r="V667" s="290"/>
      <c r="W667" s="268"/>
      <c r="X667" s="271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  <c r="IQ667" s="4"/>
      <c r="IR667" s="4"/>
      <c r="IS667" s="4"/>
      <c r="IT667" s="4"/>
      <c r="IU667" s="4"/>
      <c r="IV667" s="4"/>
      <c r="IW667" s="4"/>
      <c r="IX667" s="4"/>
      <c r="IY667" s="4"/>
      <c r="IZ667" s="4"/>
      <c r="JA667" s="4"/>
      <c r="JB667" s="4"/>
      <c r="JC667" s="4"/>
      <c r="JD667" s="4"/>
      <c r="JE667" s="4"/>
      <c r="JF667" s="4"/>
      <c r="JG667" s="4"/>
      <c r="JH667" s="4"/>
      <c r="JI667" s="4"/>
      <c r="JJ667" s="4"/>
      <c r="JK667" s="4"/>
      <c r="JL667" s="4"/>
      <c r="JM667" s="4"/>
      <c r="JN667" s="4"/>
      <c r="JO667" s="4"/>
      <c r="JP667" s="4"/>
      <c r="JQ667" s="4"/>
      <c r="JR667" s="4"/>
      <c r="JS667" s="4"/>
      <c r="JT667" s="4"/>
      <c r="JU667" s="4"/>
      <c r="JV667" s="4"/>
      <c r="JW667" s="4"/>
      <c r="JX667" s="4"/>
      <c r="JY667" s="4"/>
      <c r="JZ667" s="4"/>
      <c r="KA667" s="4"/>
      <c r="KB667" s="4"/>
      <c r="KC667" s="4"/>
      <c r="KD667" s="4"/>
      <c r="KE667" s="4"/>
      <c r="KF667" s="4"/>
      <c r="KG667" s="4"/>
      <c r="KH667" s="4"/>
      <c r="KI667" s="4"/>
      <c r="KJ667" s="4"/>
      <c r="KK667" s="4"/>
      <c r="KL667" s="4"/>
      <c r="KM667" s="4"/>
      <c r="KN667" s="4"/>
      <c r="KO667" s="4"/>
      <c r="KP667" s="4"/>
      <c r="KQ667" s="4"/>
      <c r="KR667" s="4"/>
      <c r="KS667" s="4"/>
      <c r="KT667" s="4"/>
      <c r="KU667" s="4"/>
      <c r="KV667" s="4"/>
      <c r="KW667" s="4"/>
      <c r="KX667" s="4"/>
      <c r="KY667" s="4"/>
      <c r="KZ667" s="4"/>
      <c r="LA667" s="4"/>
      <c r="LB667" s="4"/>
      <c r="LC667" s="4"/>
      <c r="LD667" s="4"/>
      <c r="LE667" s="4"/>
      <c r="LF667" s="4"/>
      <c r="LG667" s="4"/>
      <c r="LH667" s="4"/>
      <c r="LI667" s="4"/>
      <c r="LJ667" s="4"/>
      <c r="LK667" s="4"/>
      <c r="LL667" s="4"/>
      <c r="LM667" s="4"/>
      <c r="LN667" s="4"/>
      <c r="LO667" s="4"/>
      <c r="LP667" s="4"/>
      <c r="LQ667" s="4"/>
      <c r="LR667" s="4"/>
      <c r="LS667" s="4"/>
      <c r="LT667" s="4"/>
      <c r="LU667" s="4"/>
      <c r="LV667" s="4"/>
      <c r="LW667" s="4"/>
      <c r="LX667" s="4"/>
      <c r="LY667" s="4"/>
      <c r="LZ667" s="4"/>
      <c r="MA667" s="4"/>
      <c r="MB667" s="4"/>
      <c r="MC667" s="4"/>
      <c r="MD667" s="4"/>
      <c r="ME667" s="4"/>
      <c r="MF667" s="4"/>
      <c r="MG667" s="4"/>
      <c r="MH667" s="4"/>
      <c r="MI667" s="4"/>
      <c r="MJ667" s="4"/>
      <c r="MK667" s="4"/>
      <c r="ML667" s="4"/>
      <c r="MM667" s="4"/>
      <c r="MN667" s="4"/>
      <c r="MO667" s="4"/>
      <c r="MP667" s="4"/>
      <c r="MQ667" s="4"/>
      <c r="MR667" s="4"/>
      <c r="MS667" s="4"/>
      <c r="MT667" s="4"/>
      <c r="MU667" s="4"/>
      <c r="MV667" s="4"/>
      <c r="MW667" s="4"/>
      <c r="MX667" s="4"/>
      <c r="MY667" s="4"/>
      <c r="MZ667" s="4"/>
      <c r="NA667" s="4"/>
      <c r="NB667" s="4"/>
      <c r="NC667" s="4"/>
      <c r="ND667" s="4"/>
      <c r="NE667" s="4"/>
      <c r="NF667" s="4"/>
      <c r="NG667" s="4"/>
      <c r="NH667" s="4"/>
      <c r="NI667" s="4"/>
      <c r="NJ667" s="4"/>
      <c r="NK667" s="4"/>
      <c r="NL667" s="4"/>
      <c r="NM667" s="4"/>
      <c r="NN667" s="4"/>
      <c r="NO667" s="4"/>
      <c r="NP667" s="4"/>
      <c r="NQ667" s="4"/>
      <c r="NR667" s="4"/>
      <c r="NS667" s="4"/>
      <c r="NT667" s="4"/>
      <c r="NU667" s="4"/>
      <c r="NV667" s="4"/>
      <c r="NW667" s="4"/>
      <c r="NX667" s="4"/>
      <c r="NY667" s="4"/>
      <c r="NZ667" s="4"/>
      <c r="OA667" s="4"/>
      <c r="OB667" s="4"/>
      <c r="OC667" s="4"/>
      <c r="OD667" s="4"/>
      <c r="OE667" s="4"/>
      <c r="OF667" s="4"/>
      <c r="OG667" s="4"/>
      <c r="OH667" s="4"/>
      <c r="OI667" s="4"/>
      <c r="OJ667" s="4"/>
      <c r="OK667" s="4"/>
      <c r="OL667" s="4"/>
      <c r="OM667" s="4"/>
      <c r="ON667" s="4"/>
      <c r="OO667" s="4"/>
      <c r="OP667" s="4"/>
      <c r="OQ667" s="4"/>
      <c r="OR667" s="4"/>
      <c r="OS667" s="4"/>
      <c r="OT667" s="4"/>
      <c r="OU667" s="4"/>
      <c r="OV667" s="4"/>
      <c r="OW667" s="4"/>
      <c r="OX667" s="4"/>
      <c r="OY667" s="4"/>
      <c r="OZ667" s="4"/>
      <c r="PA667" s="4"/>
    </row>
    <row r="668" spans="1:417" s="16" customFormat="1" ht="30.75" customHeight="1" thickBot="1" x14ac:dyDescent="0.3">
      <c r="A668" s="314"/>
      <c r="B668" s="44" t="str">
        <f t="shared" si="497"/>
        <v>ГБУЗ АО Городская поликлиника №5</v>
      </c>
      <c r="C668" s="319"/>
      <c r="D668" s="19" t="str">
        <f t="shared" si="501"/>
        <v>ПМСП, не включенная в базовую программу ОМС</v>
      </c>
      <c r="E668" s="276"/>
      <c r="F668" s="44" t="str">
        <f t="shared" si="509"/>
        <v>амбулаторно</v>
      </c>
      <c r="G668" s="276"/>
      <c r="H668" s="44" t="str">
        <f t="shared" si="510"/>
        <v>Первичная медико-санитарная помощь, в части диагностики и лечения</v>
      </c>
      <c r="I668" s="275" t="s">
        <v>242</v>
      </c>
      <c r="J668" s="44" t="str">
        <f t="shared" si="502"/>
        <v>Вакцинация</v>
      </c>
      <c r="K668" s="67" t="s">
        <v>128</v>
      </c>
      <c r="L668" s="67" t="s">
        <v>3</v>
      </c>
      <c r="M668" s="67" t="s">
        <v>5</v>
      </c>
      <c r="N668" s="98">
        <v>99</v>
      </c>
      <c r="O668" s="98">
        <v>100</v>
      </c>
      <c r="P668" s="174">
        <f t="shared" si="437"/>
        <v>101.01010101010101</v>
      </c>
      <c r="Q668" s="175" t="str">
        <f t="shared" si="511"/>
        <v/>
      </c>
      <c r="R668" s="265">
        <f>IFERROR(AVERAGE(P668:P669),"")</f>
        <v>101.01010101010101</v>
      </c>
      <c r="S668" s="259">
        <f>AVERAGE(Q668:Q669)</f>
        <v>100</v>
      </c>
      <c r="T668" s="280">
        <f>IFERROR((R668*0.7+S668*0.3)*2,S668*2)</f>
        <v>201.4141414141414</v>
      </c>
      <c r="U668" s="273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ПЕРЕвыполнено</v>
      </c>
      <c r="V668" s="275"/>
      <c r="W668" s="268"/>
      <c r="X668" s="271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  <c r="IQ668" s="4"/>
      <c r="IR668" s="4"/>
      <c r="IS668" s="4"/>
      <c r="IT668" s="4"/>
      <c r="IU668" s="4"/>
      <c r="IV668" s="4"/>
      <c r="IW668" s="4"/>
      <c r="IX668" s="4"/>
      <c r="IY668" s="4"/>
      <c r="IZ668" s="4"/>
      <c r="JA668" s="4"/>
      <c r="JB668" s="4"/>
      <c r="JC668" s="4"/>
      <c r="JD668" s="4"/>
      <c r="JE668" s="4"/>
      <c r="JF668" s="4"/>
      <c r="JG668" s="4"/>
      <c r="JH668" s="4"/>
      <c r="JI668" s="4"/>
      <c r="JJ668" s="4"/>
      <c r="JK668" s="4"/>
      <c r="JL668" s="4"/>
      <c r="JM668" s="4"/>
      <c r="JN668" s="4"/>
      <c r="JO668" s="4"/>
      <c r="JP668" s="4"/>
      <c r="JQ668" s="4"/>
      <c r="JR668" s="4"/>
      <c r="JS668" s="4"/>
      <c r="JT668" s="4"/>
      <c r="JU668" s="4"/>
      <c r="JV668" s="4"/>
      <c r="JW668" s="4"/>
      <c r="JX668" s="4"/>
      <c r="JY668" s="4"/>
      <c r="JZ668" s="4"/>
      <c r="KA668" s="4"/>
      <c r="KB668" s="4"/>
      <c r="KC668" s="4"/>
      <c r="KD668" s="4"/>
      <c r="KE668" s="4"/>
      <c r="KF668" s="4"/>
      <c r="KG668" s="4"/>
      <c r="KH668" s="4"/>
      <c r="KI668" s="4"/>
      <c r="KJ668" s="4"/>
      <c r="KK668" s="4"/>
      <c r="KL668" s="4"/>
      <c r="KM668" s="4"/>
      <c r="KN668" s="4"/>
      <c r="KO668" s="4"/>
      <c r="KP668" s="4"/>
      <c r="KQ668" s="4"/>
      <c r="KR668" s="4"/>
      <c r="KS668" s="4"/>
      <c r="KT668" s="4"/>
      <c r="KU668" s="4"/>
      <c r="KV668" s="4"/>
      <c r="KW668" s="4"/>
      <c r="KX668" s="4"/>
      <c r="KY668" s="4"/>
      <c r="KZ668" s="4"/>
      <c r="LA668" s="4"/>
      <c r="LB668" s="4"/>
      <c r="LC668" s="4"/>
      <c r="LD668" s="4"/>
      <c r="LE668" s="4"/>
      <c r="LF668" s="4"/>
      <c r="LG668" s="4"/>
      <c r="LH668" s="4"/>
      <c r="LI668" s="4"/>
      <c r="LJ668" s="4"/>
      <c r="LK668" s="4"/>
      <c r="LL668" s="4"/>
      <c r="LM668" s="4"/>
      <c r="LN668" s="4"/>
      <c r="LO668" s="4"/>
      <c r="LP668" s="4"/>
      <c r="LQ668" s="4"/>
      <c r="LR668" s="4"/>
      <c r="LS668" s="4"/>
      <c r="LT668" s="4"/>
      <c r="LU668" s="4"/>
      <c r="LV668" s="4"/>
      <c r="LW668" s="4"/>
      <c r="LX668" s="4"/>
      <c r="LY668" s="4"/>
      <c r="LZ668" s="4"/>
      <c r="MA668" s="4"/>
      <c r="MB668" s="4"/>
      <c r="MC668" s="4"/>
      <c r="MD668" s="4"/>
      <c r="ME668" s="4"/>
      <c r="MF668" s="4"/>
      <c r="MG668" s="4"/>
      <c r="MH668" s="4"/>
      <c r="MI668" s="4"/>
      <c r="MJ668" s="4"/>
      <c r="MK668" s="4"/>
      <c r="ML668" s="4"/>
      <c r="MM668" s="4"/>
      <c r="MN668" s="4"/>
      <c r="MO668" s="4"/>
      <c r="MP668" s="4"/>
      <c r="MQ668" s="4"/>
      <c r="MR668" s="4"/>
      <c r="MS668" s="4"/>
      <c r="MT668" s="4"/>
      <c r="MU668" s="4"/>
      <c r="MV668" s="4"/>
      <c r="MW668" s="4"/>
      <c r="MX668" s="4"/>
      <c r="MY668" s="4"/>
      <c r="MZ668" s="4"/>
      <c r="NA668" s="4"/>
      <c r="NB668" s="4"/>
      <c r="NC668" s="4"/>
      <c r="ND668" s="4"/>
      <c r="NE668" s="4"/>
      <c r="NF668" s="4"/>
      <c r="NG668" s="4"/>
      <c r="NH668" s="4"/>
      <c r="NI668" s="4"/>
      <c r="NJ668" s="4"/>
      <c r="NK668" s="4"/>
      <c r="NL668" s="4"/>
      <c r="NM668" s="4"/>
      <c r="NN668" s="4"/>
      <c r="NO668" s="4"/>
      <c r="NP668" s="4"/>
      <c r="NQ668" s="4"/>
      <c r="NR668" s="4"/>
      <c r="NS668" s="4"/>
      <c r="NT668" s="4"/>
      <c r="NU668" s="4"/>
      <c r="NV668" s="4"/>
      <c r="NW668" s="4"/>
      <c r="NX668" s="4"/>
      <c r="NY668" s="4"/>
      <c r="NZ668" s="4"/>
      <c r="OA668" s="4"/>
      <c r="OB668" s="4"/>
      <c r="OC668" s="4"/>
      <c r="OD668" s="4"/>
      <c r="OE668" s="4"/>
      <c r="OF668" s="4"/>
      <c r="OG668" s="4"/>
      <c r="OH668" s="4"/>
      <c r="OI668" s="4"/>
      <c r="OJ668" s="4"/>
      <c r="OK668" s="4"/>
      <c r="OL668" s="4"/>
      <c r="OM668" s="4"/>
      <c r="ON668" s="4"/>
      <c r="OO668" s="4"/>
      <c r="OP668" s="4"/>
      <c r="OQ668" s="4"/>
      <c r="OR668" s="4"/>
      <c r="OS668" s="4"/>
      <c r="OT668" s="4"/>
      <c r="OU668" s="4"/>
      <c r="OV668" s="4"/>
      <c r="OW668" s="4"/>
      <c r="OX668" s="4"/>
      <c r="OY668" s="4"/>
      <c r="OZ668" s="4"/>
      <c r="PA668" s="4"/>
    </row>
    <row r="669" spans="1:417" s="16" customFormat="1" ht="30" customHeight="1" thickBot="1" x14ac:dyDescent="0.3">
      <c r="A669" s="314"/>
      <c r="B669" s="44" t="str">
        <f t="shared" si="497"/>
        <v>ГБУЗ АО Городская поликлиника №5</v>
      </c>
      <c r="C669" s="318"/>
      <c r="D669" s="19" t="str">
        <f t="shared" si="501"/>
        <v>ПМСП, не включенная в базовую программу ОМС</v>
      </c>
      <c r="E669" s="277"/>
      <c r="F669" s="44" t="str">
        <f t="shared" si="509"/>
        <v>амбулаторно</v>
      </c>
      <c r="G669" s="277"/>
      <c r="H669" s="44" t="str">
        <f t="shared" si="510"/>
        <v>Первичная медико-санитарная помощь, в части диагностики и лечения</v>
      </c>
      <c r="I669" s="277"/>
      <c r="J669" s="44" t="str">
        <f t="shared" si="502"/>
        <v>Вакцинация</v>
      </c>
      <c r="K669" s="69" t="s">
        <v>40</v>
      </c>
      <c r="L669" s="65" t="s">
        <v>118</v>
      </c>
      <c r="M669" s="66" t="s">
        <v>42</v>
      </c>
      <c r="N669" s="96">
        <v>100</v>
      </c>
      <c r="O669" s="96">
        <v>50</v>
      </c>
      <c r="P669" s="174" t="str">
        <f t="shared" si="437"/>
        <v/>
      </c>
      <c r="Q669" s="175">
        <f t="shared" si="511"/>
        <v>100</v>
      </c>
      <c r="R669" s="266"/>
      <c r="S669" s="260"/>
      <c r="T669" s="305"/>
      <c r="U669" s="308"/>
      <c r="V669" s="277"/>
      <c r="W669" s="268"/>
      <c r="X669" s="271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  <c r="IQ669" s="4"/>
      <c r="IR669" s="4"/>
      <c r="IS669" s="4"/>
      <c r="IT669" s="4"/>
      <c r="IU669" s="4"/>
      <c r="IV669" s="4"/>
      <c r="IW669" s="4"/>
      <c r="IX669" s="4"/>
      <c r="IY669" s="4"/>
      <c r="IZ669" s="4"/>
      <c r="JA669" s="4"/>
      <c r="JB669" s="4"/>
      <c r="JC669" s="4"/>
      <c r="JD669" s="4"/>
      <c r="JE669" s="4"/>
      <c r="JF669" s="4"/>
      <c r="JG669" s="4"/>
      <c r="JH669" s="4"/>
      <c r="JI669" s="4"/>
      <c r="JJ669" s="4"/>
      <c r="JK669" s="4"/>
      <c r="JL669" s="4"/>
      <c r="JM669" s="4"/>
      <c r="JN669" s="4"/>
      <c r="JO669" s="4"/>
      <c r="JP669" s="4"/>
      <c r="JQ669" s="4"/>
      <c r="JR669" s="4"/>
      <c r="JS669" s="4"/>
      <c r="JT669" s="4"/>
      <c r="JU669" s="4"/>
      <c r="JV669" s="4"/>
      <c r="JW669" s="4"/>
      <c r="JX669" s="4"/>
      <c r="JY669" s="4"/>
      <c r="JZ669" s="4"/>
      <c r="KA669" s="4"/>
      <c r="KB669" s="4"/>
      <c r="KC669" s="4"/>
      <c r="KD669" s="4"/>
      <c r="KE669" s="4"/>
      <c r="KF669" s="4"/>
      <c r="KG669" s="4"/>
      <c r="KH669" s="4"/>
      <c r="KI669" s="4"/>
      <c r="KJ669" s="4"/>
      <c r="KK669" s="4"/>
      <c r="KL669" s="4"/>
      <c r="KM669" s="4"/>
      <c r="KN669" s="4"/>
      <c r="KO669" s="4"/>
      <c r="KP669" s="4"/>
      <c r="KQ669" s="4"/>
      <c r="KR669" s="4"/>
      <c r="KS669" s="4"/>
      <c r="KT669" s="4"/>
      <c r="KU669" s="4"/>
      <c r="KV669" s="4"/>
      <c r="KW669" s="4"/>
      <c r="KX669" s="4"/>
      <c r="KY669" s="4"/>
      <c r="KZ669" s="4"/>
      <c r="LA669" s="4"/>
      <c r="LB669" s="4"/>
      <c r="LC669" s="4"/>
      <c r="LD669" s="4"/>
      <c r="LE669" s="4"/>
      <c r="LF669" s="4"/>
      <c r="LG669" s="4"/>
      <c r="LH669" s="4"/>
      <c r="LI669" s="4"/>
      <c r="LJ669" s="4"/>
      <c r="LK669" s="4"/>
      <c r="LL669" s="4"/>
      <c r="LM669" s="4"/>
      <c r="LN669" s="4"/>
      <c r="LO669" s="4"/>
      <c r="LP669" s="4"/>
      <c r="LQ669" s="4"/>
      <c r="LR669" s="4"/>
      <c r="LS669" s="4"/>
      <c r="LT669" s="4"/>
      <c r="LU669" s="4"/>
      <c r="LV669" s="4"/>
      <c r="LW669" s="4"/>
      <c r="LX669" s="4"/>
      <c r="LY669" s="4"/>
      <c r="LZ669" s="4"/>
      <c r="MA669" s="4"/>
      <c r="MB669" s="4"/>
      <c r="MC669" s="4"/>
      <c r="MD669" s="4"/>
      <c r="ME669" s="4"/>
      <c r="MF669" s="4"/>
      <c r="MG669" s="4"/>
      <c r="MH669" s="4"/>
      <c r="MI669" s="4"/>
      <c r="MJ669" s="4"/>
      <c r="MK669" s="4"/>
      <c r="ML669" s="4"/>
      <c r="MM669" s="4"/>
      <c r="MN669" s="4"/>
      <c r="MO669" s="4"/>
      <c r="MP669" s="4"/>
      <c r="MQ669" s="4"/>
      <c r="MR669" s="4"/>
      <c r="MS669" s="4"/>
      <c r="MT669" s="4"/>
      <c r="MU669" s="4"/>
      <c r="MV669" s="4"/>
      <c r="MW669" s="4"/>
      <c r="MX669" s="4"/>
      <c r="MY669" s="4"/>
      <c r="MZ669" s="4"/>
      <c r="NA669" s="4"/>
      <c r="NB669" s="4"/>
      <c r="NC669" s="4"/>
      <c r="ND669" s="4"/>
      <c r="NE669" s="4"/>
      <c r="NF669" s="4"/>
      <c r="NG669" s="4"/>
      <c r="NH669" s="4"/>
      <c r="NI669" s="4"/>
      <c r="NJ669" s="4"/>
      <c r="NK669" s="4"/>
      <c r="NL669" s="4"/>
      <c r="NM669" s="4"/>
      <c r="NN669" s="4"/>
      <c r="NO669" s="4"/>
      <c r="NP669" s="4"/>
      <c r="NQ669" s="4"/>
      <c r="NR669" s="4"/>
      <c r="NS669" s="4"/>
      <c r="NT669" s="4"/>
      <c r="NU669" s="4"/>
      <c r="NV669" s="4"/>
      <c r="NW669" s="4"/>
      <c r="NX669" s="4"/>
      <c r="NY669" s="4"/>
      <c r="NZ669" s="4"/>
      <c r="OA669" s="4"/>
      <c r="OB669" s="4"/>
      <c r="OC669" s="4"/>
      <c r="OD669" s="4"/>
      <c r="OE669" s="4"/>
      <c r="OF669" s="4"/>
      <c r="OG669" s="4"/>
      <c r="OH669" s="4"/>
      <c r="OI669" s="4"/>
      <c r="OJ669" s="4"/>
      <c r="OK669" s="4"/>
      <c r="OL669" s="4"/>
      <c r="OM669" s="4"/>
      <c r="ON669" s="4"/>
      <c r="OO669" s="4"/>
      <c r="OP669" s="4"/>
      <c r="OQ669" s="4"/>
      <c r="OR669" s="4"/>
      <c r="OS669" s="4"/>
      <c r="OT669" s="4"/>
      <c r="OU669" s="4"/>
      <c r="OV669" s="4"/>
      <c r="OW669" s="4"/>
      <c r="OX669" s="4"/>
      <c r="OY669" s="4"/>
      <c r="OZ669" s="4"/>
      <c r="PA669" s="4"/>
    </row>
    <row r="670" spans="1:417" s="16" customFormat="1" ht="28.5" customHeight="1" thickBot="1" x14ac:dyDescent="0.3">
      <c r="A670" s="314"/>
      <c r="B670" s="44" t="str">
        <f t="shared" si="497"/>
        <v>ГБУЗ АО Городская поликлиника №5</v>
      </c>
      <c r="C670" s="284" t="s">
        <v>71</v>
      </c>
      <c r="D670" s="19" t="str">
        <f t="shared" si="501"/>
        <v>Паллиативная медицинская помощь</v>
      </c>
      <c r="E670" s="263" t="s">
        <v>245</v>
      </c>
      <c r="F670" s="44" t="str">
        <f t="shared" si="509"/>
        <v>амбулаторно на дому</v>
      </c>
      <c r="G670" s="263" t="s">
        <v>47</v>
      </c>
      <c r="H670" s="44" t="str">
        <f t="shared" si="510"/>
        <v>Не предусмотрено</v>
      </c>
      <c r="I670" s="263" t="s">
        <v>71</v>
      </c>
      <c r="J670" s="44" t="str">
        <f t="shared" si="502"/>
        <v>Паллиативная медицинская помощь</v>
      </c>
      <c r="K670" s="68" t="s">
        <v>128</v>
      </c>
      <c r="L670" s="68" t="s">
        <v>3</v>
      </c>
      <c r="M670" s="68" t="s">
        <v>5</v>
      </c>
      <c r="N670" s="98">
        <v>99</v>
      </c>
      <c r="O670" s="98">
        <v>100</v>
      </c>
      <c r="P670" s="174">
        <f t="shared" si="437"/>
        <v>101.01010101010101</v>
      </c>
      <c r="Q670" s="175" t="str">
        <f t="shared" si="511"/>
        <v/>
      </c>
      <c r="R670" s="282">
        <f>IFERROR(AVERAGE(P670:P671),"")</f>
        <v>101.01010101010101</v>
      </c>
      <c r="S670" s="261">
        <f>AVERAGE(Q670:Q671)</f>
        <v>99.959133633020031</v>
      </c>
      <c r="T670" s="280">
        <f>IFERROR((R670*0.7+S670*0.3)*2,S670*2)</f>
        <v>201.38962159395342</v>
      </c>
      <c r="U670" s="283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ПЕРЕвыполнено</v>
      </c>
      <c r="V670" s="290"/>
      <c r="W670" s="268"/>
      <c r="X670" s="271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  <c r="IQ670" s="4"/>
      <c r="IR670" s="4"/>
      <c r="IS670" s="4"/>
      <c r="IT670" s="4"/>
      <c r="IU670" s="4"/>
      <c r="IV670" s="4"/>
      <c r="IW670" s="4"/>
      <c r="IX670" s="4"/>
      <c r="IY670" s="4"/>
      <c r="IZ670" s="4"/>
      <c r="JA670" s="4"/>
      <c r="JB670" s="4"/>
      <c r="JC670" s="4"/>
      <c r="JD670" s="4"/>
      <c r="JE670" s="4"/>
      <c r="JF670" s="4"/>
      <c r="JG670" s="4"/>
      <c r="JH670" s="4"/>
      <c r="JI670" s="4"/>
      <c r="JJ670" s="4"/>
      <c r="JK670" s="4"/>
      <c r="JL670" s="4"/>
      <c r="JM670" s="4"/>
      <c r="JN670" s="4"/>
      <c r="JO670" s="4"/>
      <c r="JP670" s="4"/>
      <c r="JQ670" s="4"/>
      <c r="JR670" s="4"/>
      <c r="JS670" s="4"/>
      <c r="JT670" s="4"/>
      <c r="JU670" s="4"/>
      <c r="JV670" s="4"/>
      <c r="JW670" s="4"/>
      <c r="JX670" s="4"/>
      <c r="JY670" s="4"/>
      <c r="JZ670" s="4"/>
      <c r="KA670" s="4"/>
      <c r="KB670" s="4"/>
      <c r="KC670" s="4"/>
      <c r="KD670" s="4"/>
      <c r="KE670" s="4"/>
      <c r="KF670" s="4"/>
      <c r="KG670" s="4"/>
      <c r="KH670" s="4"/>
      <c r="KI670" s="4"/>
      <c r="KJ670" s="4"/>
      <c r="KK670" s="4"/>
      <c r="KL670" s="4"/>
      <c r="KM670" s="4"/>
      <c r="KN670" s="4"/>
      <c r="KO670" s="4"/>
      <c r="KP670" s="4"/>
      <c r="KQ670" s="4"/>
      <c r="KR670" s="4"/>
      <c r="KS670" s="4"/>
      <c r="KT670" s="4"/>
      <c r="KU670" s="4"/>
      <c r="KV670" s="4"/>
      <c r="KW670" s="4"/>
      <c r="KX670" s="4"/>
      <c r="KY670" s="4"/>
      <c r="KZ670" s="4"/>
      <c r="LA670" s="4"/>
      <c r="LB670" s="4"/>
      <c r="LC670" s="4"/>
      <c r="LD670" s="4"/>
      <c r="LE670" s="4"/>
      <c r="LF670" s="4"/>
      <c r="LG670" s="4"/>
      <c r="LH670" s="4"/>
      <c r="LI670" s="4"/>
      <c r="LJ670" s="4"/>
      <c r="LK670" s="4"/>
      <c r="LL670" s="4"/>
      <c r="LM670" s="4"/>
      <c r="LN670" s="4"/>
      <c r="LO670" s="4"/>
      <c r="LP670" s="4"/>
      <c r="LQ670" s="4"/>
      <c r="LR670" s="4"/>
      <c r="LS670" s="4"/>
      <c r="LT670" s="4"/>
      <c r="LU670" s="4"/>
      <c r="LV670" s="4"/>
      <c r="LW670" s="4"/>
      <c r="LX670" s="4"/>
      <c r="LY670" s="4"/>
      <c r="LZ670" s="4"/>
      <c r="MA670" s="4"/>
      <c r="MB670" s="4"/>
      <c r="MC670" s="4"/>
      <c r="MD670" s="4"/>
      <c r="ME670" s="4"/>
      <c r="MF670" s="4"/>
      <c r="MG670" s="4"/>
      <c r="MH670" s="4"/>
      <c r="MI670" s="4"/>
      <c r="MJ670" s="4"/>
      <c r="MK670" s="4"/>
      <c r="ML670" s="4"/>
      <c r="MM670" s="4"/>
      <c r="MN670" s="4"/>
      <c r="MO670" s="4"/>
      <c r="MP670" s="4"/>
      <c r="MQ670" s="4"/>
      <c r="MR670" s="4"/>
      <c r="MS670" s="4"/>
      <c r="MT670" s="4"/>
      <c r="MU670" s="4"/>
      <c r="MV670" s="4"/>
      <c r="MW670" s="4"/>
      <c r="MX670" s="4"/>
      <c r="MY670" s="4"/>
      <c r="MZ670" s="4"/>
      <c r="NA670" s="4"/>
      <c r="NB670" s="4"/>
      <c r="NC670" s="4"/>
      <c r="ND670" s="4"/>
      <c r="NE670" s="4"/>
      <c r="NF670" s="4"/>
      <c r="NG670" s="4"/>
      <c r="NH670" s="4"/>
      <c r="NI670" s="4"/>
      <c r="NJ670" s="4"/>
      <c r="NK670" s="4"/>
      <c r="NL670" s="4"/>
      <c r="NM670" s="4"/>
      <c r="NN670" s="4"/>
      <c r="NO670" s="4"/>
      <c r="NP670" s="4"/>
      <c r="NQ670" s="4"/>
      <c r="NR670" s="4"/>
      <c r="NS670" s="4"/>
      <c r="NT670" s="4"/>
      <c r="NU670" s="4"/>
      <c r="NV670" s="4"/>
      <c r="NW670" s="4"/>
      <c r="NX670" s="4"/>
      <c r="NY670" s="4"/>
      <c r="NZ670" s="4"/>
      <c r="OA670" s="4"/>
      <c r="OB670" s="4"/>
      <c r="OC670" s="4"/>
      <c r="OD670" s="4"/>
      <c r="OE670" s="4"/>
      <c r="OF670" s="4"/>
      <c r="OG670" s="4"/>
      <c r="OH670" s="4"/>
      <c r="OI670" s="4"/>
      <c r="OJ670" s="4"/>
      <c r="OK670" s="4"/>
      <c r="OL670" s="4"/>
      <c r="OM670" s="4"/>
      <c r="ON670" s="4"/>
      <c r="OO670" s="4"/>
      <c r="OP670" s="4"/>
      <c r="OQ670" s="4"/>
      <c r="OR670" s="4"/>
      <c r="OS670" s="4"/>
      <c r="OT670" s="4"/>
      <c r="OU670" s="4"/>
      <c r="OV670" s="4"/>
      <c r="OW670" s="4"/>
      <c r="OX670" s="4"/>
      <c r="OY670" s="4"/>
      <c r="OZ670" s="4"/>
      <c r="PA670" s="4"/>
    </row>
    <row r="671" spans="1:417" s="4" customFormat="1" ht="27" customHeight="1" thickBot="1" x14ac:dyDescent="0.3">
      <c r="A671" s="314"/>
      <c r="B671" s="44" t="str">
        <f t="shared" si="497"/>
        <v>ГБУЗ АО Городская поликлиника №5</v>
      </c>
      <c r="C671" s="285"/>
      <c r="D671" s="19" t="str">
        <f t="shared" si="501"/>
        <v>Паллиативная медицинская помощь</v>
      </c>
      <c r="E671" s="264"/>
      <c r="F671" s="44" t="str">
        <f t="shared" si="509"/>
        <v>амбулаторно на дому</v>
      </c>
      <c r="G671" s="264"/>
      <c r="H671" s="44" t="str">
        <f t="shared" si="510"/>
        <v>Не предусмотрено</v>
      </c>
      <c r="I671" s="264"/>
      <c r="J671" s="44" t="str">
        <f t="shared" si="502"/>
        <v>Паллиативная медицинская помощь</v>
      </c>
      <c r="K671" s="69" t="s">
        <v>40</v>
      </c>
      <c r="L671" s="70" t="s">
        <v>118</v>
      </c>
      <c r="M671" s="76" t="s">
        <v>42</v>
      </c>
      <c r="N671" s="162">
        <v>2447</v>
      </c>
      <c r="O671" s="162">
        <v>1223</v>
      </c>
      <c r="P671" s="174" t="str">
        <f t="shared" si="437"/>
        <v/>
      </c>
      <c r="Q671" s="175">
        <f t="shared" si="511"/>
        <v>99.959133633020031</v>
      </c>
      <c r="R671" s="282"/>
      <c r="S671" s="261"/>
      <c r="T671" s="305"/>
      <c r="U671" s="283"/>
      <c r="V671" s="290"/>
      <c r="W671" s="268"/>
      <c r="X671" s="271"/>
    </row>
    <row r="672" spans="1:417" s="4" customFormat="1" ht="26.25" customHeight="1" thickBot="1" x14ac:dyDescent="0.3">
      <c r="A672" s="314"/>
      <c r="B672" s="44" t="str">
        <f t="shared" si="497"/>
        <v>ГБУЗ АО Городская поликлиника №5</v>
      </c>
      <c r="C672" s="284" t="s">
        <v>294</v>
      </c>
      <c r="D672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2" s="263" t="s">
        <v>137</v>
      </c>
      <c r="F672" s="44" t="str">
        <f t="shared" si="509"/>
        <v>амбулаторно</v>
      </c>
      <c r="G672" s="263" t="s">
        <v>47</v>
      </c>
      <c r="H672" s="44" t="str">
        <f t="shared" si="510"/>
        <v>Не предусмотрено</v>
      </c>
      <c r="I672" s="263" t="s">
        <v>47</v>
      </c>
      <c r="J672" s="44" t="str">
        <f t="shared" si="502"/>
        <v>Не предусмотрено</v>
      </c>
      <c r="K672" s="80" t="s">
        <v>296</v>
      </c>
      <c r="L672" s="68" t="s">
        <v>3</v>
      </c>
      <c r="M672" s="68" t="s">
        <v>5</v>
      </c>
      <c r="N672" s="98">
        <v>99</v>
      </c>
      <c r="O672" s="98">
        <v>100</v>
      </c>
      <c r="P672" s="174">
        <f t="shared" si="437"/>
        <v>101.01010101010101</v>
      </c>
      <c r="Q672" s="175" t="str">
        <f t="shared" si="511"/>
        <v/>
      </c>
      <c r="R672" s="265">
        <f>IFERROR(AVERAGE(P672:P673),"")</f>
        <v>101.01010101010101</v>
      </c>
      <c r="S672" s="259">
        <f>AVERAGE(Q672:Q673)</f>
        <v>100</v>
      </c>
      <c r="T672" s="280">
        <f>IFERROR((R672*0.7+S672*0.3)*2,S672*2)</f>
        <v>201.4141414141414</v>
      </c>
      <c r="U672" s="283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ПЕРЕвыполнено</v>
      </c>
      <c r="V672" s="275"/>
      <c r="W672" s="268"/>
      <c r="X672" s="271"/>
    </row>
    <row r="673" spans="1:24" s="4" customFormat="1" ht="27" customHeight="1" thickBot="1" x14ac:dyDescent="0.3">
      <c r="A673" s="314"/>
      <c r="B673" s="44" t="str">
        <f t="shared" si="497"/>
        <v>ГБУЗ АО Городская поликлиника №5</v>
      </c>
      <c r="C673" s="285"/>
      <c r="D673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3" s="264"/>
      <c r="F673" s="44" t="str">
        <f t="shared" si="509"/>
        <v>амбулаторно</v>
      </c>
      <c r="G673" s="264"/>
      <c r="H673" s="44" t="str">
        <f t="shared" si="510"/>
        <v>Не предусмотрено</v>
      </c>
      <c r="I673" s="264"/>
      <c r="J673" s="44" t="str">
        <f t="shared" si="502"/>
        <v>Не предусмотрено</v>
      </c>
      <c r="K673" s="69" t="s">
        <v>40</v>
      </c>
      <c r="L673" s="70" t="s">
        <v>118</v>
      </c>
      <c r="M673" s="76" t="s">
        <v>42</v>
      </c>
      <c r="N673" s="96">
        <v>744</v>
      </c>
      <c r="O673" s="96">
        <v>372</v>
      </c>
      <c r="P673" s="174" t="str">
        <f t="shared" si="437"/>
        <v/>
      </c>
      <c r="Q673" s="175">
        <f t="shared" si="511"/>
        <v>100</v>
      </c>
      <c r="R673" s="266"/>
      <c r="S673" s="260"/>
      <c r="T673" s="305"/>
      <c r="U673" s="283"/>
      <c r="V673" s="277"/>
      <c r="W673" s="268"/>
      <c r="X673" s="271"/>
    </row>
    <row r="674" spans="1:24" s="4" customFormat="1" ht="27" customHeight="1" thickBot="1" x14ac:dyDescent="0.3">
      <c r="A674" s="314"/>
      <c r="B674" s="44" t="str">
        <f t="shared" si="497"/>
        <v>ГБУЗ АО Городская поликлиника №5</v>
      </c>
      <c r="C674" s="298" t="s">
        <v>226</v>
      </c>
      <c r="D674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4" s="262" t="s">
        <v>277</v>
      </c>
      <c r="F674" s="44" t="str">
        <f t="shared" si="509"/>
        <v>заключение договоров</v>
      </c>
      <c r="G674" s="263" t="s">
        <v>279</v>
      </c>
      <c r="H674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4" s="263" t="s">
        <v>278</v>
      </c>
      <c r="J674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4" s="71" t="s">
        <v>227</v>
      </c>
      <c r="L674" s="70" t="s">
        <v>3</v>
      </c>
      <c r="M674" s="67" t="s">
        <v>5</v>
      </c>
      <c r="N674" s="98">
        <v>100</v>
      </c>
      <c r="O674" s="98">
        <v>100</v>
      </c>
      <c r="P674" s="174">
        <f t="shared" si="437"/>
        <v>100</v>
      </c>
      <c r="Q674" s="175"/>
      <c r="R674" s="282">
        <f>IFERROR(AVERAGE(P674:P675),"")</f>
        <v>100</v>
      </c>
      <c r="S674" s="261">
        <f>AVERAGE(Q674:Q675)</f>
        <v>100</v>
      </c>
      <c r="T674" s="294">
        <f>IFERROR((R674*0.7+S674*0.3)*2,S674*2)</f>
        <v>200</v>
      </c>
      <c r="U674" s="283" t="str">
        <f>IF(T674&lt;170,"ГЗ по услуге (работе) НЕ выполнено","")&amp;IF(AND(T674&gt;=170,T674&lt;=200),"ГЗ по услуге (работе) выполнено","")&amp;IF(T674&gt;200,"ГЗ по услуге (работе) ПЕРЕвыполнено","")</f>
        <v>ГЗ по услуге (работе) выполнено</v>
      </c>
      <c r="V674" s="290"/>
      <c r="W674" s="268"/>
      <c r="X674" s="271"/>
    </row>
    <row r="675" spans="1:24" s="4" customFormat="1" ht="29.25" customHeight="1" thickBot="1" x14ac:dyDescent="0.3">
      <c r="A675" s="315"/>
      <c r="B675" s="44" t="str">
        <f t="shared" si="497"/>
        <v>ГБУЗ АО Городская поликлиника №5</v>
      </c>
      <c r="C675" s="298"/>
      <c r="D675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5" s="262"/>
      <c r="F675" s="44" t="str">
        <f t="shared" si="509"/>
        <v>заключение договоров</v>
      </c>
      <c r="G675" s="264"/>
      <c r="H675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5" s="264"/>
      <c r="J675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5" s="72" t="s">
        <v>234</v>
      </c>
      <c r="L675" s="70" t="s">
        <v>228</v>
      </c>
      <c r="M675" s="66" t="s">
        <v>42</v>
      </c>
      <c r="N675" s="96">
        <v>10.53</v>
      </c>
      <c r="O675" s="96">
        <v>10.53</v>
      </c>
      <c r="P675" s="174"/>
      <c r="Q675" s="175">
        <f>IF(AND(N675&lt;&gt;0,M675="объем"),(O675/N675*100),"")</f>
        <v>100</v>
      </c>
      <c r="R675" s="282"/>
      <c r="S675" s="261"/>
      <c r="T675" s="294"/>
      <c r="U675" s="283"/>
      <c r="V675" s="290"/>
      <c r="W675" s="269"/>
      <c r="X675" s="272"/>
    </row>
    <row r="676" spans="1:24" s="4" customFormat="1" ht="28.5" customHeight="1" thickBot="1" x14ac:dyDescent="0.3">
      <c r="A676" s="299" t="s">
        <v>29</v>
      </c>
      <c r="B676" s="44" t="str">
        <f t="shared" si="497"/>
        <v>ГБУЗ АО Городская поликлиника №8 им. Н.И. Пирогова</v>
      </c>
      <c r="C676" s="317" t="s">
        <v>119</v>
      </c>
      <c r="D676" s="19" t="str">
        <f t="shared" si="501"/>
        <v>ПМСП, не включенная в базовую программу ОМС</v>
      </c>
      <c r="E676" s="275" t="s">
        <v>137</v>
      </c>
      <c r="F676" s="44" t="str">
        <f t="shared" si="509"/>
        <v>амбулаторно</v>
      </c>
      <c r="G676" s="275" t="s">
        <v>39</v>
      </c>
      <c r="H676" s="44" t="str">
        <f t="shared" si="510"/>
        <v>Первичная медико-санитарная помощь, в части диагностики и лечения</v>
      </c>
      <c r="I676" s="275" t="s">
        <v>65</v>
      </c>
      <c r="J676" s="44" t="str">
        <f t="shared" si="502"/>
        <v>психотерапия</v>
      </c>
      <c r="K676" s="67" t="s">
        <v>128</v>
      </c>
      <c r="L676" s="68" t="s">
        <v>3</v>
      </c>
      <c r="M676" s="68" t="s">
        <v>5</v>
      </c>
      <c r="N676" s="98">
        <v>99</v>
      </c>
      <c r="O676" s="98">
        <v>99</v>
      </c>
      <c r="P676" s="174">
        <f t="shared" si="437"/>
        <v>100</v>
      </c>
      <c r="Q676" s="175" t="str">
        <f t="shared" si="511"/>
        <v/>
      </c>
      <c r="R676" s="265">
        <f>IFERROR(AVERAGE(P676:P681),"")</f>
        <v>100</v>
      </c>
      <c r="S676" s="259">
        <f>AVERAGE(Q676:Q681)</f>
        <v>66.666666666666671</v>
      </c>
      <c r="T676" s="280">
        <f>IFERROR((R676*0.7+S676*0.3)*2,S676*2)</f>
        <v>180</v>
      </c>
      <c r="U676" s="273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275"/>
      <c r="W676" s="267">
        <f>AVERAGE(T676:T685)</f>
        <v>188</v>
      </c>
      <c r="X676" s="270" t="str">
        <f>IF(W676&lt;170,"ГЗ по учреждению не выполнено","")&amp;IF(AND(W676&gt;=170,W676&lt;=200),"ГЗ по учреждению выполнено","")&amp;IF(W676&gt;200,"ГЗ по учреждению перевыполнено","")</f>
        <v>ГЗ по учреждению выполнено</v>
      </c>
    </row>
    <row r="677" spans="1:24" s="4" customFormat="1" ht="36" customHeight="1" thickBot="1" x14ac:dyDescent="0.3">
      <c r="A677" s="300"/>
      <c r="B677" s="44" t="str">
        <f t="shared" si="497"/>
        <v>ГБУЗ АО Городская поликлиника №8 им. Н.И. Пирогова</v>
      </c>
      <c r="C677" s="319"/>
      <c r="D677" s="19" t="str">
        <f t="shared" si="501"/>
        <v>ПМСП, не включенная в базовую программу ОМС</v>
      </c>
      <c r="E677" s="276"/>
      <c r="F677" s="44" t="str">
        <f t="shared" si="509"/>
        <v>амбулаторно</v>
      </c>
      <c r="G677" s="276"/>
      <c r="H677" s="44" t="str">
        <f t="shared" si="510"/>
        <v>Первичная медико-санитарная помощь, в части диагностики и лечения</v>
      </c>
      <c r="I677" s="276"/>
      <c r="J677" s="44" t="str">
        <f t="shared" si="502"/>
        <v>психотерапия</v>
      </c>
      <c r="K677" s="69" t="s">
        <v>40</v>
      </c>
      <c r="L677" s="65" t="s">
        <v>118</v>
      </c>
      <c r="M677" s="66" t="s">
        <v>42</v>
      </c>
      <c r="N677" s="162">
        <v>2470</v>
      </c>
      <c r="O677" s="162">
        <v>1235</v>
      </c>
      <c r="P677" s="174" t="str">
        <f t="shared" si="437"/>
        <v/>
      </c>
      <c r="Q677" s="175">
        <f t="shared" si="511"/>
        <v>100</v>
      </c>
      <c r="R677" s="278"/>
      <c r="S677" s="279"/>
      <c r="T677" s="281"/>
      <c r="U677" s="274"/>
      <c r="V677" s="276"/>
      <c r="W677" s="268"/>
      <c r="X677" s="271"/>
    </row>
    <row r="678" spans="1:24" s="4" customFormat="1" ht="36" customHeight="1" thickBot="1" x14ac:dyDescent="0.3">
      <c r="A678" s="300"/>
      <c r="B678" s="44" t="str">
        <f t="shared" si="497"/>
        <v>ГБУЗ АО Городская поликлиника №8 им. Н.И. Пирогова</v>
      </c>
      <c r="C678" s="319"/>
      <c r="D678" s="19" t="str">
        <f t="shared" si="501"/>
        <v>ПМСП, не включенная в базовую программу ОМС</v>
      </c>
      <c r="E678" s="276"/>
      <c r="F678" s="44" t="str">
        <f t="shared" si="509"/>
        <v>амбулаторно</v>
      </c>
      <c r="G678" s="276"/>
      <c r="H678" s="44" t="str">
        <f t="shared" si="510"/>
        <v>Первичная медико-санитарная помощь, в части диагностики и лечения</v>
      </c>
      <c r="I678" s="276"/>
      <c r="J678" s="44" t="str">
        <f t="shared" si="502"/>
        <v>психотерапия</v>
      </c>
      <c r="K678" s="67" t="s">
        <v>128</v>
      </c>
      <c r="L678" s="68" t="s">
        <v>3</v>
      </c>
      <c r="M678" s="68" t="s">
        <v>5</v>
      </c>
      <c r="N678" s="98">
        <v>99</v>
      </c>
      <c r="O678" s="98">
        <v>99</v>
      </c>
      <c r="P678" s="174">
        <f t="shared" ref="P678:P695" si="518">IF(AND(N678&lt;&gt;0,M678="Кач."),O678/N678*100,"")</f>
        <v>100</v>
      </c>
      <c r="Q678" s="175" t="str">
        <f t="shared" si="511"/>
        <v/>
      </c>
      <c r="R678" s="265">
        <f t="shared" ref="R678" si="519">IFERROR(AVERAGE(P678:P683),"")</f>
        <v>100</v>
      </c>
      <c r="S678" s="259">
        <f t="shared" ref="S678" si="520">AVERAGE(Q678:Q683)</f>
        <v>66.666666666666671</v>
      </c>
      <c r="T678" s="280">
        <f t="shared" ref="T678" si="521">IFERROR((R678*0.7+S678*0.3)*2,S678*2)</f>
        <v>180</v>
      </c>
      <c r="U678" s="273" t="str">
        <f t="shared" ref="U678" si="522"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76"/>
      <c r="W678" s="268"/>
      <c r="X678" s="271"/>
    </row>
    <row r="679" spans="1:24" s="4" customFormat="1" ht="28.5" customHeight="1" thickBot="1" x14ac:dyDescent="0.3">
      <c r="A679" s="300"/>
      <c r="B679" s="44" t="str">
        <f t="shared" si="497"/>
        <v>ГБУЗ АО Городская поликлиника №8 им. Н.И. Пирогова</v>
      </c>
      <c r="C679" s="319"/>
      <c r="D679" s="19" t="str">
        <f t="shared" si="501"/>
        <v>ПМСП, не включенная в базовую программу ОМС</v>
      </c>
      <c r="E679" s="276"/>
      <c r="F679" s="44" t="str">
        <f t="shared" si="509"/>
        <v>амбулаторно</v>
      </c>
      <c r="G679" s="276"/>
      <c r="H679" s="44" t="str">
        <f t="shared" si="510"/>
        <v>Первичная медико-санитарная помощь, в части диагностики и лечения</v>
      </c>
      <c r="I679" s="277"/>
      <c r="J679" s="44" t="str">
        <f t="shared" si="502"/>
        <v>психотерапия</v>
      </c>
      <c r="K679" s="69" t="s">
        <v>133</v>
      </c>
      <c r="L679" s="65" t="s">
        <v>118</v>
      </c>
      <c r="M679" s="66" t="s">
        <v>42</v>
      </c>
      <c r="N679" s="96">
        <v>626</v>
      </c>
      <c r="O679" s="96">
        <v>313</v>
      </c>
      <c r="P679" s="174" t="str">
        <f t="shared" si="518"/>
        <v/>
      </c>
      <c r="Q679" s="175">
        <f t="shared" si="511"/>
        <v>100</v>
      </c>
      <c r="R679" s="278"/>
      <c r="S679" s="279"/>
      <c r="T679" s="281"/>
      <c r="U679" s="274"/>
      <c r="V679" s="276"/>
      <c r="W679" s="268"/>
      <c r="X679" s="271"/>
    </row>
    <row r="680" spans="1:24" s="4" customFormat="1" ht="28.5" customHeight="1" thickBot="1" x14ac:dyDescent="0.3">
      <c r="A680" s="300"/>
      <c r="B680" s="44" t="str">
        <f t="shared" si="497"/>
        <v>ГБУЗ АО Городская поликлиника №8 им. Н.И. Пирогова</v>
      </c>
      <c r="C680" s="319"/>
      <c r="D680" s="19" t="str">
        <f t="shared" si="501"/>
        <v>ПМСП, не включенная в базовую программу ОМС</v>
      </c>
      <c r="E680" s="276"/>
      <c r="F680" s="44" t="str">
        <f t="shared" si="509"/>
        <v>амбулаторно</v>
      </c>
      <c r="G680" s="276"/>
      <c r="H680" s="44" t="str">
        <f t="shared" si="510"/>
        <v>Первичная медико-санитарная помощь, в части диагностики и лечения</v>
      </c>
      <c r="I680" s="275" t="s">
        <v>242</v>
      </c>
      <c r="J680" s="44" t="str">
        <f t="shared" si="502"/>
        <v>Вакцинация</v>
      </c>
      <c r="K680" s="67" t="s">
        <v>128</v>
      </c>
      <c r="L680" s="67" t="s">
        <v>3</v>
      </c>
      <c r="M680" s="67" t="s">
        <v>5</v>
      </c>
      <c r="N680" s="98">
        <v>99</v>
      </c>
      <c r="O680" s="98">
        <v>99</v>
      </c>
      <c r="P680" s="174">
        <f t="shared" si="518"/>
        <v>100</v>
      </c>
      <c r="Q680" s="175" t="str">
        <f t="shared" si="511"/>
        <v/>
      </c>
      <c r="R680" s="265">
        <f t="shared" ref="R680" si="523">IFERROR(AVERAGE(P680:P685),"")</f>
        <v>100</v>
      </c>
      <c r="S680" s="259">
        <f t="shared" ref="S680" si="524">AVERAGE(Q680:Q685)</f>
        <v>66.666666666666671</v>
      </c>
      <c r="T680" s="280">
        <f t="shared" ref="T680" si="525">IFERROR((R680*0.7+S680*0.3)*2,S680*2)</f>
        <v>180</v>
      </c>
      <c r="U680" s="273" t="str">
        <f t="shared" ref="U680" si="526"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76"/>
      <c r="W680" s="268"/>
      <c r="X680" s="271"/>
    </row>
    <row r="681" spans="1:24" s="4" customFormat="1" ht="27.75" customHeight="1" thickBot="1" x14ac:dyDescent="0.3">
      <c r="A681" s="300"/>
      <c r="B681" s="44" t="str">
        <f t="shared" si="497"/>
        <v>ГБУЗ АО Городская поликлиника №8 им. Н.И. Пирогова</v>
      </c>
      <c r="C681" s="318"/>
      <c r="D681" s="19" t="str">
        <f t="shared" si="501"/>
        <v>ПМСП, не включенная в базовую программу ОМС</v>
      </c>
      <c r="E681" s="277"/>
      <c r="F681" s="44" t="str">
        <f t="shared" si="509"/>
        <v>амбулаторно</v>
      </c>
      <c r="G681" s="277"/>
      <c r="H681" s="44" t="str">
        <f t="shared" si="510"/>
        <v>Первичная медико-санитарная помощь, в части диагностики и лечения</v>
      </c>
      <c r="I681" s="277"/>
      <c r="J681" s="44" t="str">
        <f t="shared" si="502"/>
        <v>Вакцинация</v>
      </c>
      <c r="K681" s="69" t="s">
        <v>40</v>
      </c>
      <c r="L681" s="65" t="s">
        <v>118</v>
      </c>
      <c r="M681" s="66" t="s">
        <v>42</v>
      </c>
      <c r="N681" s="96">
        <v>10</v>
      </c>
      <c r="O681" s="96">
        <v>0</v>
      </c>
      <c r="P681" s="174" t="str">
        <f t="shared" si="518"/>
        <v/>
      </c>
      <c r="Q681" s="175">
        <f t="shared" si="511"/>
        <v>0</v>
      </c>
      <c r="R681" s="278"/>
      <c r="S681" s="279"/>
      <c r="T681" s="281"/>
      <c r="U681" s="274"/>
      <c r="V681" s="277"/>
      <c r="W681" s="268"/>
      <c r="X681" s="271"/>
    </row>
    <row r="682" spans="1:24" s="4" customFormat="1" ht="26.25" customHeight="1" thickBot="1" x14ac:dyDescent="0.3">
      <c r="A682" s="300"/>
      <c r="B682" s="44" t="str">
        <f t="shared" si="497"/>
        <v>ГБУЗ АО Городская поликлиника №8 им. Н.И. Пирогова</v>
      </c>
      <c r="C682" s="284" t="s">
        <v>71</v>
      </c>
      <c r="D682" s="19" t="str">
        <f t="shared" si="501"/>
        <v>Паллиативная медицинская помощь</v>
      </c>
      <c r="E682" s="263" t="s">
        <v>137</v>
      </c>
      <c r="F682" s="44" t="str">
        <f t="shared" si="509"/>
        <v>амбулаторно</v>
      </c>
      <c r="G682" s="263" t="s">
        <v>47</v>
      </c>
      <c r="H682" s="44" t="str">
        <f t="shared" si="510"/>
        <v>Не предусмотрено</v>
      </c>
      <c r="I682" s="263" t="s">
        <v>71</v>
      </c>
      <c r="J682" s="44" t="str">
        <f t="shared" si="502"/>
        <v>Паллиативная медицинская помощь</v>
      </c>
      <c r="K682" s="68" t="s">
        <v>128</v>
      </c>
      <c r="L682" s="68" t="s">
        <v>3</v>
      </c>
      <c r="M682" s="68" t="s">
        <v>5</v>
      </c>
      <c r="N682" s="98">
        <v>99</v>
      </c>
      <c r="O682" s="98">
        <v>99</v>
      </c>
      <c r="P682" s="174">
        <f t="shared" si="518"/>
        <v>100</v>
      </c>
      <c r="Q682" s="175" t="str">
        <f t="shared" si="511"/>
        <v/>
      </c>
      <c r="R682" s="282">
        <f>IFERROR(AVERAGE(P682:P683),"")</f>
        <v>100</v>
      </c>
      <c r="S682" s="261">
        <f>AVERAGE(Q682:Q683)</f>
        <v>100</v>
      </c>
      <c r="T682" s="294">
        <f>IFERROR((R682*0.7+S682*0.3)*2,S682*2)</f>
        <v>200</v>
      </c>
      <c r="U682" s="283" t="str">
        <f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выполнено</v>
      </c>
      <c r="V682" s="290"/>
      <c r="W682" s="268"/>
      <c r="X682" s="271"/>
    </row>
    <row r="683" spans="1:24" s="4" customFormat="1" ht="28.5" customHeight="1" thickBot="1" x14ac:dyDescent="0.3">
      <c r="A683" s="300"/>
      <c r="B683" s="44" t="str">
        <f t="shared" si="497"/>
        <v>ГБУЗ АО Городская поликлиника №8 им. Н.И. Пирогова</v>
      </c>
      <c r="C683" s="285"/>
      <c r="D683" s="19" t="str">
        <f t="shared" si="501"/>
        <v>Паллиативная медицинская помощь</v>
      </c>
      <c r="E683" s="264"/>
      <c r="F683" s="44" t="str">
        <f t="shared" si="509"/>
        <v>амбулаторно</v>
      </c>
      <c r="G683" s="264"/>
      <c r="H683" s="44" t="str">
        <f t="shared" si="510"/>
        <v>Не предусмотрено</v>
      </c>
      <c r="I683" s="264"/>
      <c r="J683" s="44" t="str">
        <f t="shared" si="502"/>
        <v>Паллиативная медицинская помощь</v>
      </c>
      <c r="K683" s="69" t="s">
        <v>40</v>
      </c>
      <c r="L683" s="70" t="s">
        <v>118</v>
      </c>
      <c r="M683" s="76" t="s">
        <v>42</v>
      </c>
      <c r="N683" s="162">
        <v>2200</v>
      </c>
      <c r="O683" s="162">
        <v>1100</v>
      </c>
      <c r="P683" s="174" t="str">
        <f t="shared" si="518"/>
        <v/>
      </c>
      <c r="Q683" s="175">
        <f t="shared" si="511"/>
        <v>100</v>
      </c>
      <c r="R683" s="282"/>
      <c r="S683" s="261"/>
      <c r="T683" s="294"/>
      <c r="U683" s="283"/>
      <c r="V683" s="290"/>
      <c r="W683" s="268"/>
      <c r="X683" s="271"/>
    </row>
    <row r="684" spans="1:24" s="4" customFormat="1" ht="32.25" customHeight="1" thickBot="1" x14ac:dyDescent="0.3">
      <c r="A684" s="300"/>
      <c r="B684" s="44" t="str">
        <f t="shared" si="497"/>
        <v>ГБУЗ АО Городская поликлиника №8 им. Н.И. Пирогова</v>
      </c>
      <c r="C684" s="298" t="s">
        <v>226</v>
      </c>
      <c r="D684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4" s="262" t="s">
        <v>277</v>
      </c>
      <c r="F684" s="44" t="str">
        <f t="shared" si="509"/>
        <v>заключение договоров</v>
      </c>
      <c r="G684" s="263" t="s">
        <v>279</v>
      </c>
      <c r="H684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4" s="263" t="s">
        <v>278</v>
      </c>
      <c r="J684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4" s="71" t="s">
        <v>227</v>
      </c>
      <c r="L684" s="70" t="s">
        <v>3</v>
      </c>
      <c r="M684" s="67" t="s">
        <v>5</v>
      </c>
      <c r="N684" s="98">
        <v>100</v>
      </c>
      <c r="O684" s="98">
        <v>100</v>
      </c>
      <c r="P684" s="174">
        <f t="shared" si="518"/>
        <v>100</v>
      </c>
      <c r="Q684" s="175" t="str">
        <f t="shared" si="511"/>
        <v/>
      </c>
      <c r="R684" s="282">
        <f>IFERROR(AVERAGE(P684:P685),"")</f>
        <v>100</v>
      </c>
      <c r="S684" s="261">
        <f>AVERAGE(Q684:Q685)</f>
        <v>100</v>
      </c>
      <c r="T684" s="294">
        <f>IFERROR((R684*0.7+S684*0.3)*2,S684*2)</f>
        <v>200</v>
      </c>
      <c r="U684" s="283" t="str">
        <f>IF(T684&lt;170,"ГЗ по услуге (работе) НЕ выполнено","")&amp;IF(AND(T684&gt;=170,T684&lt;=200),"ГЗ по услуге (работе) выполнено","")&amp;IF(T684&gt;200,"ГЗ по услуге (работе) ПЕРЕвыполнено","")</f>
        <v>ГЗ по услуге (работе) выполнено</v>
      </c>
      <c r="V684" s="290"/>
      <c r="W684" s="268"/>
      <c r="X684" s="271"/>
    </row>
    <row r="685" spans="1:24" s="4" customFormat="1" ht="30.75" customHeight="1" thickBot="1" x14ac:dyDescent="0.3">
      <c r="A685" s="301"/>
      <c r="B685" s="44" t="str">
        <f t="shared" si="497"/>
        <v>ГБУЗ АО Городская поликлиника №8 им. Н.И. Пирогова</v>
      </c>
      <c r="C685" s="298"/>
      <c r="D685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5" s="262"/>
      <c r="F685" s="44" t="str">
        <f t="shared" si="509"/>
        <v>заключение договоров</v>
      </c>
      <c r="G685" s="264"/>
      <c r="H685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5" s="264"/>
      <c r="J685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5" s="72" t="s">
        <v>234</v>
      </c>
      <c r="L685" s="70" t="s">
        <v>228</v>
      </c>
      <c r="M685" s="66" t="s">
        <v>42</v>
      </c>
      <c r="N685" s="96">
        <v>7.2</v>
      </c>
      <c r="O685" s="96">
        <v>7.2</v>
      </c>
      <c r="P685" s="174" t="str">
        <f t="shared" si="518"/>
        <v/>
      </c>
      <c r="Q685" s="175">
        <f>IF(AND(N685&lt;&gt;0,M685="объем"),(O685/N685*100),"")</f>
        <v>100</v>
      </c>
      <c r="R685" s="282"/>
      <c r="S685" s="261"/>
      <c r="T685" s="294"/>
      <c r="U685" s="283"/>
      <c r="V685" s="290"/>
      <c r="W685" s="269"/>
      <c r="X685" s="272"/>
    </row>
    <row r="686" spans="1:24" s="4" customFormat="1" ht="28.5" customHeight="1" thickBot="1" x14ac:dyDescent="0.3">
      <c r="A686" s="295" t="s">
        <v>274</v>
      </c>
      <c r="B686" s="44" t="str">
        <f t="shared" si="497"/>
        <v>ГБУЗ АО Городская поликлиника № 10</v>
      </c>
      <c r="C686" s="284" t="s">
        <v>119</v>
      </c>
      <c r="D686" s="19" t="str">
        <f t="shared" si="501"/>
        <v>ПМСП, не включенная в базовую программу ОМС</v>
      </c>
      <c r="E686" s="263" t="s">
        <v>137</v>
      </c>
      <c r="F686" s="44" t="str">
        <f t="shared" si="509"/>
        <v>амбулаторно</v>
      </c>
      <c r="G686" s="263" t="s">
        <v>39</v>
      </c>
      <c r="H686" s="44" t="str">
        <f t="shared" si="510"/>
        <v>Первичная медико-санитарная помощь, в части диагностики и лечения</v>
      </c>
      <c r="I686" s="275" t="s">
        <v>65</v>
      </c>
      <c r="J686" s="44" t="str">
        <f t="shared" si="502"/>
        <v>психотерапия</v>
      </c>
      <c r="K686" s="67" t="s">
        <v>128</v>
      </c>
      <c r="L686" s="70" t="s">
        <v>3</v>
      </c>
      <c r="M686" s="67" t="s">
        <v>5</v>
      </c>
      <c r="N686" s="98">
        <v>99</v>
      </c>
      <c r="O686" s="98">
        <v>0</v>
      </c>
      <c r="P686" s="174">
        <f t="shared" si="518"/>
        <v>0</v>
      </c>
      <c r="Q686" s="204"/>
      <c r="R686" s="265">
        <f>IFERROR(AVERAGE(P686:P687),"")</f>
        <v>0</v>
      </c>
      <c r="S686" s="259">
        <f>AVERAGE(Q686:Q687)</f>
        <v>0</v>
      </c>
      <c r="T686" s="280">
        <f>IFERROR((R686*0.7+S686*0.3)*2,S686*2)</f>
        <v>0</v>
      </c>
      <c r="U686" s="273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НЕ выполнено</v>
      </c>
      <c r="V686" s="275"/>
      <c r="W686" s="267">
        <f>AVERAGE(T686:T695)</f>
        <v>119.92904327618933</v>
      </c>
      <c r="X686" s="270" t="str">
        <f>IF(W686&lt;170,"ГЗ по учреждению не выполнено","")&amp;IF(AND(W686&gt;=170,W686&lt;=200),"ГЗ по учреждению выполнено","")&amp;IF(W686&gt;200,"ГЗ по учреждению перевыполнено","")</f>
        <v>ГЗ по учреждению не выполнено</v>
      </c>
    </row>
    <row r="687" spans="1:24" s="4" customFormat="1" ht="28.5" customHeight="1" thickBot="1" x14ac:dyDescent="0.3">
      <c r="A687" s="296"/>
      <c r="B687" s="44" t="str">
        <f t="shared" si="497"/>
        <v>ГБУЗ АО Городская поликлиника № 10</v>
      </c>
      <c r="C687" s="306"/>
      <c r="D687" s="19" t="str">
        <f t="shared" si="501"/>
        <v>ПМСП, не включенная в базовую программу ОМС</v>
      </c>
      <c r="E687" s="303"/>
      <c r="F687" s="44" t="str">
        <f t="shared" si="509"/>
        <v>амбулаторно</v>
      </c>
      <c r="G687" s="303"/>
      <c r="H687" s="44" t="str">
        <f t="shared" si="510"/>
        <v>Первичная медико-санитарная помощь, в части диагностики и лечения</v>
      </c>
      <c r="I687" s="276"/>
      <c r="J687" s="44" t="str">
        <f t="shared" si="502"/>
        <v>психотерапия</v>
      </c>
      <c r="K687" s="69" t="s">
        <v>40</v>
      </c>
      <c r="L687" s="70" t="s">
        <v>118</v>
      </c>
      <c r="M687" s="66" t="s">
        <v>42</v>
      </c>
      <c r="N687" s="162">
        <v>1309</v>
      </c>
      <c r="O687" s="96">
        <v>0</v>
      </c>
      <c r="P687" s="174"/>
      <c r="Q687" s="204">
        <f t="shared" si="511"/>
        <v>0</v>
      </c>
      <c r="R687" s="278"/>
      <c r="S687" s="279"/>
      <c r="T687" s="281"/>
      <c r="U687" s="274"/>
      <c r="V687" s="276"/>
      <c r="W687" s="268"/>
      <c r="X687" s="271"/>
    </row>
    <row r="688" spans="1:24" s="4" customFormat="1" ht="28.5" customHeight="1" thickBot="1" x14ac:dyDescent="0.3">
      <c r="A688" s="296"/>
      <c r="B688" s="44" t="str">
        <f t="shared" si="497"/>
        <v>ГБУЗ АО Городская поликлиника № 10</v>
      </c>
      <c r="C688" s="306"/>
      <c r="D688" s="19" t="str">
        <f t="shared" si="501"/>
        <v>ПМСП, не включенная в базовую программу ОМС</v>
      </c>
      <c r="E688" s="303"/>
      <c r="F688" s="44" t="str">
        <f t="shared" si="509"/>
        <v>амбулаторно</v>
      </c>
      <c r="G688" s="303"/>
      <c r="H688" s="44" t="str">
        <f t="shared" si="510"/>
        <v>Первичная медико-санитарная помощь, в части диагностики и лечения</v>
      </c>
      <c r="I688" s="276"/>
      <c r="J688" s="44" t="str">
        <f t="shared" si="502"/>
        <v>психотерапия</v>
      </c>
      <c r="K688" s="67" t="s">
        <v>128</v>
      </c>
      <c r="L688" s="68" t="s">
        <v>3</v>
      </c>
      <c r="M688" s="67" t="s">
        <v>5</v>
      </c>
      <c r="N688" s="98">
        <v>99</v>
      </c>
      <c r="O688" s="98">
        <v>0</v>
      </c>
      <c r="P688" s="174">
        <f t="shared" si="518"/>
        <v>0</v>
      </c>
      <c r="Q688" s="204"/>
      <c r="R688" s="265">
        <f>IFERROR(AVERAGE(P688:P689),"")</f>
        <v>0</v>
      </c>
      <c r="S688" s="259">
        <f>AVERAGE(Q688:Q689)</f>
        <v>0</v>
      </c>
      <c r="T688" s="280">
        <f>IFERROR((R688*0.7+S688*0.3)*2,S688*2)</f>
        <v>0</v>
      </c>
      <c r="U688" s="273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НЕ выполнено</v>
      </c>
      <c r="V688" s="276"/>
      <c r="W688" s="268"/>
      <c r="X688" s="271"/>
    </row>
    <row r="689" spans="1:24" s="4" customFormat="1" ht="28.5" customHeight="1" thickBot="1" x14ac:dyDescent="0.3">
      <c r="A689" s="296"/>
      <c r="B689" s="44" t="str">
        <f t="shared" si="497"/>
        <v>ГБУЗ АО Городская поликлиника № 10</v>
      </c>
      <c r="C689" s="285"/>
      <c r="D689" s="19" t="str">
        <f t="shared" si="501"/>
        <v>ПМСП, не включенная в базовую программу ОМС</v>
      </c>
      <c r="E689" s="264"/>
      <c r="F689" s="44" t="str">
        <f t="shared" si="509"/>
        <v>амбулаторно</v>
      </c>
      <c r="G689" s="264"/>
      <c r="H689" s="44" t="str">
        <f t="shared" si="510"/>
        <v>Первичная медико-санитарная помощь, в части диагностики и лечения</v>
      </c>
      <c r="I689" s="277"/>
      <c r="J689" s="44" t="str">
        <f t="shared" si="502"/>
        <v>психотерапия</v>
      </c>
      <c r="K689" s="69" t="s">
        <v>133</v>
      </c>
      <c r="L689" s="70" t="s">
        <v>118</v>
      </c>
      <c r="M689" s="66" t="s">
        <v>42</v>
      </c>
      <c r="N689" s="96">
        <v>90</v>
      </c>
      <c r="O689" s="96">
        <v>0</v>
      </c>
      <c r="P689" s="174" t="str">
        <f t="shared" si="518"/>
        <v/>
      </c>
      <c r="Q689" s="204">
        <f t="shared" si="511"/>
        <v>0</v>
      </c>
      <c r="R689" s="278"/>
      <c r="S689" s="279"/>
      <c r="T689" s="281"/>
      <c r="U689" s="274"/>
      <c r="V689" s="277"/>
      <c r="W689" s="268"/>
      <c r="X689" s="271"/>
    </row>
    <row r="690" spans="1:24" s="4" customFormat="1" ht="28.5" customHeight="1" thickBot="1" x14ac:dyDescent="0.3">
      <c r="A690" s="296"/>
      <c r="B690" s="44" t="str">
        <f t="shared" si="497"/>
        <v>ГБУЗ АО Городская поликлиника № 10</v>
      </c>
      <c r="C690" s="284" t="s">
        <v>71</v>
      </c>
      <c r="D690" s="19" t="str">
        <f t="shared" si="501"/>
        <v>Паллиативная медицинская помощь</v>
      </c>
      <c r="E690" s="263" t="s">
        <v>137</v>
      </c>
      <c r="F690" s="44" t="str">
        <f t="shared" si="509"/>
        <v>амбулаторно</v>
      </c>
      <c r="G690" s="263" t="s">
        <v>47</v>
      </c>
      <c r="H690" s="44" t="str">
        <f t="shared" si="510"/>
        <v>Не предусмотрено</v>
      </c>
      <c r="I690" s="263" t="s">
        <v>71</v>
      </c>
      <c r="J690" s="44" t="str">
        <f t="shared" si="502"/>
        <v>Паллиативная медицинская помощь</v>
      </c>
      <c r="K690" s="68" t="s">
        <v>128</v>
      </c>
      <c r="L690" s="68" t="s">
        <v>3</v>
      </c>
      <c r="M690" s="68" t="s">
        <v>5</v>
      </c>
      <c r="N690" s="98">
        <v>99</v>
      </c>
      <c r="O690" s="98">
        <v>99</v>
      </c>
      <c r="P690" s="174">
        <f t="shared" si="518"/>
        <v>100</v>
      </c>
      <c r="Q690" s="204"/>
      <c r="R690" s="282">
        <f>IFERROR(AVERAGE(P690:P691),"")</f>
        <v>100</v>
      </c>
      <c r="S690" s="261">
        <f>AVERAGE(Q690:Q691)</f>
        <v>99.767116907312527</v>
      </c>
      <c r="T690" s="294">
        <f>IFERROR((R690*0.7+S690*0.3)*2,S690*2)</f>
        <v>199.86027014438753</v>
      </c>
      <c r="U690" s="283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выполнено</v>
      </c>
      <c r="V690" s="290"/>
      <c r="W690" s="268"/>
      <c r="X690" s="271"/>
    </row>
    <row r="691" spans="1:24" s="4" customFormat="1" ht="31.5" customHeight="1" thickBot="1" x14ac:dyDescent="0.3">
      <c r="A691" s="296"/>
      <c r="B691" s="44" t="str">
        <f t="shared" si="497"/>
        <v>ГБУЗ АО Городская поликлиника № 10</v>
      </c>
      <c r="C691" s="285"/>
      <c r="D691" s="19" t="str">
        <f t="shared" si="501"/>
        <v>Паллиативная медицинская помощь</v>
      </c>
      <c r="E691" s="264"/>
      <c r="F691" s="44" t="str">
        <f t="shared" si="509"/>
        <v>амбулаторно</v>
      </c>
      <c r="G691" s="264"/>
      <c r="H691" s="44" t="str">
        <f t="shared" si="510"/>
        <v>Не предусмотрено</v>
      </c>
      <c r="I691" s="303"/>
      <c r="J691" s="44" t="str">
        <f t="shared" si="502"/>
        <v>Паллиативная медицинская помощь</v>
      </c>
      <c r="K691" s="69" t="s">
        <v>40</v>
      </c>
      <c r="L691" s="70" t="s">
        <v>118</v>
      </c>
      <c r="M691" s="76" t="s">
        <v>42</v>
      </c>
      <c r="N691" s="162">
        <v>2147</v>
      </c>
      <c r="O691" s="162">
        <v>1071</v>
      </c>
      <c r="P691" s="174" t="str">
        <f t="shared" si="518"/>
        <v/>
      </c>
      <c r="Q691" s="204">
        <f t="shared" si="511"/>
        <v>99.767116907312527</v>
      </c>
      <c r="R691" s="282"/>
      <c r="S691" s="261"/>
      <c r="T691" s="294"/>
      <c r="U691" s="283"/>
      <c r="V691" s="290"/>
      <c r="W691" s="268"/>
      <c r="X691" s="271"/>
    </row>
    <row r="692" spans="1:24" s="4" customFormat="1" ht="31.5" customHeight="1" thickBot="1" x14ac:dyDescent="0.3">
      <c r="A692" s="296"/>
      <c r="B692" s="44" t="str">
        <f t="shared" si="497"/>
        <v>ГБУЗ АО Городская поликлиника № 10</v>
      </c>
      <c r="C692" s="284" t="s">
        <v>294</v>
      </c>
      <c r="D692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2" s="263" t="s">
        <v>137</v>
      </c>
      <c r="F692" s="44" t="str">
        <f t="shared" si="509"/>
        <v>амбулаторно</v>
      </c>
      <c r="G692" s="263" t="s">
        <v>47</v>
      </c>
      <c r="H692" s="44" t="str">
        <f t="shared" si="510"/>
        <v>Не предусмотрено</v>
      </c>
      <c r="I692" s="303" t="s">
        <v>47</v>
      </c>
      <c r="J692" s="44" t="str">
        <f t="shared" si="502"/>
        <v>Не предусмотрено</v>
      </c>
      <c r="K692" s="80" t="s">
        <v>296</v>
      </c>
      <c r="L692" s="68" t="s">
        <v>3</v>
      </c>
      <c r="M692" s="68" t="s">
        <v>5</v>
      </c>
      <c r="N692" s="98">
        <v>99</v>
      </c>
      <c r="O692" s="98">
        <v>99</v>
      </c>
      <c r="P692" s="174">
        <f t="shared" si="518"/>
        <v>100</v>
      </c>
      <c r="Q692" s="204"/>
      <c r="R692" s="282">
        <f>IFERROR(AVERAGE(P692:P693),"")</f>
        <v>100</v>
      </c>
      <c r="S692" s="261">
        <f>AVERAGE(Q692:Q693)</f>
        <v>99.641577060931894</v>
      </c>
      <c r="T692" s="294">
        <f>IFERROR((R692*0.7+S692*0.3)*2,S692*2)</f>
        <v>199.78494623655914</v>
      </c>
      <c r="U692" s="283" t="str">
        <f>IF(T692&lt;170,"ГЗ по услуге (работе) НЕ выполнено","")&amp;IF(AND(T692&gt;=170,T692&lt;=200),"ГЗ по услуге (работе) выполнено","")&amp;IF(T692&gt;200,"ГЗ по услуге (работе) ПЕРЕвыполнено","")</f>
        <v>ГЗ по услуге (работе) выполнено</v>
      </c>
      <c r="V692" s="275"/>
      <c r="W692" s="268"/>
      <c r="X692" s="271"/>
    </row>
    <row r="693" spans="1:24" s="4" customFormat="1" ht="31.5" customHeight="1" thickBot="1" x14ac:dyDescent="0.3">
      <c r="A693" s="296"/>
      <c r="B693" s="44" t="str">
        <f t="shared" si="497"/>
        <v>ГБУЗ АО Городская поликлиника № 10</v>
      </c>
      <c r="C693" s="285"/>
      <c r="D693" s="19" t="str">
        <f t="shared" si="501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3" s="264"/>
      <c r="F693" s="44" t="str">
        <f t="shared" si="509"/>
        <v>амбулаторно</v>
      </c>
      <c r="G693" s="264"/>
      <c r="H693" s="44" t="str">
        <f t="shared" si="510"/>
        <v>Не предусмотрено</v>
      </c>
      <c r="I693" s="264"/>
      <c r="J693" s="44" t="str">
        <f t="shared" si="502"/>
        <v>Не предусмотрено</v>
      </c>
      <c r="K693" s="69" t="s">
        <v>40</v>
      </c>
      <c r="L693" s="70" t="s">
        <v>118</v>
      </c>
      <c r="M693" s="76" t="s">
        <v>42</v>
      </c>
      <c r="N693" s="96">
        <v>2232</v>
      </c>
      <c r="O693" s="162">
        <v>1112</v>
      </c>
      <c r="P693" s="174" t="str">
        <f t="shared" si="518"/>
        <v/>
      </c>
      <c r="Q693" s="204">
        <f t="shared" si="511"/>
        <v>99.641577060931894</v>
      </c>
      <c r="R693" s="282"/>
      <c r="S693" s="261"/>
      <c r="T693" s="294"/>
      <c r="U693" s="283"/>
      <c r="V693" s="277"/>
      <c r="W693" s="268"/>
      <c r="X693" s="271"/>
    </row>
    <row r="694" spans="1:24" s="4" customFormat="1" ht="27" customHeight="1" thickBot="1" x14ac:dyDescent="0.3">
      <c r="A694" s="296"/>
      <c r="B694" s="44" t="str">
        <f t="shared" si="497"/>
        <v>ГБУЗ АО Городская поликлиника № 10</v>
      </c>
      <c r="C694" s="284" t="s">
        <v>226</v>
      </c>
      <c r="D694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4" s="262" t="s">
        <v>277</v>
      </c>
      <c r="F694" s="44" t="str">
        <f t="shared" si="509"/>
        <v>заключение договоров</v>
      </c>
      <c r="G694" s="263" t="s">
        <v>279</v>
      </c>
      <c r="H694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4" s="263" t="s">
        <v>278</v>
      </c>
      <c r="J694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4" s="71" t="s">
        <v>227</v>
      </c>
      <c r="L694" s="70" t="s">
        <v>3</v>
      </c>
      <c r="M694" s="67" t="s">
        <v>5</v>
      </c>
      <c r="N694" s="98">
        <v>100</v>
      </c>
      <c r="O694" s="98">
        <v>100</v>
      </c>
      <c r="P694" s="174">
        <f t="shared" si="518"/>
        <v>100</v>
      </c>
      <c r="Q694" s="175"/>
      <c r="R694" s="282">
        <f>IFERROR(AVERAGE(P694:P695),"")</f>
        <v>100</v>
      </c>
      <c r="S694" s="261">
        <f>AVERAGE(Q694:Q695)</f>
        <v>100</v>
      </c>
      <c r="T694" s="294">
        <f>IFERROR((R694*0.7+S694*0.3)*2,S694*2)</f>
        <v>200</v>
      </c>
      <c r="U694" s="283" t="str">
        <f>IF(T694&lt;170,"ГЗ по услуге (работе) НЕ выполнено","")&amp;IF(AND(T694&gt;=170,T694&lt;=200),"ГЗ по услуге (работе) выполнено","")&amp;IF(T694&gt;200,"ГЗ по услуге (работе) ПЕРЕвыполнено","")</f>
        <v>ГЗ по услуге (работе) выполнено</v>
      </c>
      <c r="V694" s="290"/>
      <c r="W694" s="268"/>
      <c r="X694" s="271"/>
    </row>
    <row r="695" spans="1:24" s="4" customFormat="1" ht="31.5" customHeight="1" thickBot="1" x14ac:dyDescent="0.3">
      <c r="A695" s="297"/>
      <c r="B695" s="44" t="str">
        <f t="shared" si="497"/>
        <v>ГБУЗ АО Городская поликлиника № 10</v>
      </c>
      <c r="C695" s="285"/>
      <c r="D695" s="19" t="str">
        <f t="shared" si="50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5" s="262"/>
      <c r="F695" s="44" t="str">
        <f t="shared" si="509"/>
        <v>заключение договоров</v>
      </c>
      <c r="G695" s="264"/>
      <c r="H695" s="44" t="str">
        <f t="shared" si="51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5" s="264"/>
      <c r="J695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5" s="72" t="s">
        <v>234</v>
      </c>
      <c r="L695" s="70" t="s">
        <v>228</v>
      </c>
      <c r="M695" s="66" t="s">
        <v>42</v>
      </c>
      <c r="N695" s="96">
        <v>7.4</v>
      </c>
      <c r="O695" s="96">
        <v>7.4</v>
      </c>
      <c r="P695" s="174" t="str">
        <f t="shared" si="518"/>
        <v/>
      </c>
      <c r="Q695" s="175">
        <f>IF(AND(N695&lt;&gt;0,M695="объем"),(O695/N695*100),"")</f>
        <v>100</v>
      </c>
      <c r="R695" s="282"/>
      <c r="S695" s="261"/>
      <c r="T695" s="294"/>
      <c r="U695" s="283"/>
      <c r="V695" s="290"/>
      <c r="W695" s="269"/>
      <c r="X695" s="272"/>
    </row>
    <row r="696" spans="1:24" s="4" customFormat="1" ht="24" customHeight="1" thickBot="1" x14ac:dyDescent="0.3">
      <c r="A696" s="302" t="s">
        <v>275</v>
      </c>
      <c r="B696" s="44" t="str">
        <f t="shared" si="497"/>
        <v>ГБУЗ АО ДГП №1</v>
      </c>
      <c r="C696" s="317" t="s">
        <v>119</v>
      </c>
      <c r="D696" s="19" t="str">
        <f t="shared" si="501"/>
        <v>ПМСП, не включенная в базовую программу ОМС</v>
      </c>
      <c r="E696" s="275" t="s">
        <v>137</v>
      </c>
      <c r="F696" s="44" t="str">
        <f t="shared" ref="F696:F731" si="527">IF(E696="",F695,E696)</f>
        <v>амбулаторно</v>
      </c>
      <c r="G696" s="275" t="s">
        <v>39</v>
      </c>
      <c r="H696" s="44" t="str">
        <f t="shared" ref="H696:H731" si="528">IF(G696="",H695,G696)</f>
        <v>Первичная медико-санитарная помощь, в части диагностики и лечения</v>
      </c>
      <c r="I696" s="275" t="s">
        <v>65</v>
      </c>
      <c r="J696" s="44" t="str">
        <f t="shared" ref="J696:J736" si="529">IF(I696="",J695,I696)</f>
        <v>психотерапия</v>
      </c>
      <c r="K696" s="67" t="s">
        <v>128</v>
      </c>
      <c r="L696" s="68" t="s">
        <v>3</v>
      </c>
      <c r="M696" s="68" t="s">
        <v>5</v>
      </c>
      <c r="N696" s="98">
        <v>99</v>
      </c>
      <c r="O696" s="98">
        <v>99</v>
      </c>
      <c r="P696" s="51">
        <f t="shared" ref="P696:P701" si="530">IF(AND(N696&lt;&gt;0,M696="Кач."),O696/N696*100,"")</f>
        <v>100</v>
      </c>
      <c r="Q696" s="51" t="str">
        <f>IF(AND(N696&lt;&gt;0,M696="объем"),(O696/N696*100),"")</f>
        <v/>
      </c>
      <c r="R696" s="265">
        <f>IFERROR(AVERAGE(P696:P698),"")</f>
        <v>100</v>
      </c>
      <c r="S696" s="259">
        <f>AVERAGE(Q696:Q698)</f>
        <v>100.06468305304011</v>
      </c>
      <c r="T696" s="280">
        <f>IFERROR((R696*0.7+S696*0.3)*2,S696*2)</f>
        <v>200.03880983182407</v>
      </c>
      <c r="U696" s="273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ПЕРЕвыполнено</v>
      </c>
      <c r="V696" s="275"/>
      <c r="W696" s="267">
        <f>AVERAGE(T696:T702)</f>
        <v>200.01293661060802</v>
      </c>
      <c r="X696" s="270" t="str">
        <f>IF(W696&lt;170,"ГЗ по учреждению не выполнено","")&amp;IF(AND(W696&gt;=170,W696&lt;=200),"ГЗ по учреждению выполнено","")&amp;IF(W696&gt;200,"ГЗ по учреждению перевыполнено","")</f>
        <v>ГЗ по учреждению перевыполнено</v>
      </c>
    </row>
    <row r="697" spans="1:24" s="4" customFormat="1" ht="24.6" customHeight="1" thickBot="1" x14ac:dyDescent="0.3">
      <c r="A697" s="302"/>
      <c r="B697" s="44" t="str">
        <f t="shared" si="497"/>
        <v>ГБУЗ АО ДГП №1</v>
      </c>
      <c r="C697" s="319"/>
      <c r="D697" s="19" t="str">
        <f t="shared" si="501"/>
        <v>ПМСП, не включенная в базовую программу ОМС</v>
      </c>
      <c r="E697" s="276"/>
      <c r="F697" s="44" t="str">
        <f t="shared" si="527"/>
        <v>амбулаторно</v>
      </c>
      <c r="G697" s="276"/>
      <c r="H697" s="44" t="str">
        <f t="shared" si="528"/>
        <v>Первичная медико-санитарная помощь, в части диагностики и лечения</v>
      </c>
      <c r="I697" s="276"/>
      <c r="J697" s="44" t="str">
        <f t="shared" si="529"/>
        <v>психотерапия</v>
      </c>
      <c r="K697" s="69" t="s">
        <v>40</v>
      </c>
      <c r="L697" s="65" t="s">
        <v>118</v>
      </c>
      <c r="M697" s="66" t="s">
        <v>42</v>
      </c>
      <c r="N697" s="96">
        <v>780</v>
      </c>
      <c r="O697" s="96">
        <v>390</v>
      </c>
      <c r="P697" s="177" t="str">
        <f t="shared" si="530"/>
        <v/>
      </c>
      <c r="Q697" s="52">
        <f t="shared" ref="Q697:Q701" si="531">IF(AND(N697&lt;&gt;0,M697="объем"),(O697/N697*100)/$Y$2*12,"")</f>
        <v>100</v>
      </c>
      <c r="R697" s="278"/>
      <c r="S697" s="279"/>
      <c r="T697" s="281"/>
      <c r="U697" s="274"/>
      <c r="V697" s="276"/>
      <c r="W697" s="268"/>
      <c r="X697" s="271"/>
    </row>
    <row r="698" spans="1:24" s="4" customFormat="1" ht="24.6" customHeight="1" thickBot="1" x14ac:dyDescent="0.3">
      <c r="A698" s="302"/>
      <c r="B698" s="44" t="str">
        <f t="shared" si="497"/>
        <v>ГБУЗ АО ДГП №1</v>
      </c>
      <c r="C698" s="318"/>
      <c r="D698" s="19" t="str">
        <f t="shared" ref="D698:D702" si="532">IF(C698="",D697,C698)</f>
        <v>ПМСП, не включенная в базовую программу ОМС</v>
      </c>
      <c r="E698" s="277"/>
      <c r="F698" s="44" t="str">
        <f t="shared" si="527"/>
        <v>амбулаторно</v>
      </c>
      <c r="G698" s="277"/>
      <c r="H698" s="44" t="str">
        <f t="shared" si="528"/>
        <v>Первичная медико-санитарная помощь, в части диагностики и лечения</v>
      </c>
      <c r="I698" s="277"/>
      <c r="J698" s="44" t="str">
        <f t="shared" si="529"/>
        <v>психотерапия</v>
      </c>
      <c r="K698" s="69" t="s">
        <v>133</v>
      </c>
      <c r="L698" s="65" t="s">
        <v>118</v>
      </c>
      <c r="M698" s="66" t="s">
        <v>42</v>
      </c>
      <c r="N698" s="96">
        <v>773</v>
      </c>
      <c r="O698" s="96">
        <v>387</v>
      </c>
      <c r="P698" s="177" t="str">
        <f t="shared" si="530"/>
        <v/>
      </c>
      <c r="Q698" s="176">
        <f t="shared" si="531"/>
        <v>100.12936610608023</v>
      </c>
      <c r="R698" s="266"/>
      <c r="S698" s="260"/>
      <c r="T698" s="305"/>
      <c r="U698" s="308"/>
      <c r="V698" s="277"/>
      <c r="W698" s="268"/>
      <c r="X698" s="271"/>
    </row>
    <row r="699" spans="1:24" s="4" customFormat="1" ht="29.25" customHeight="1" thickBot="1" x14ac:dyDescent="0.3">
      <c r="A699" s="302"/>
      <c r="B699" s="44" t="str">
        <f t="shared" si="497"/>
        <v>ГБУЗ АО ДГП №1</v>
      </c>
      <c r="C699" s="317" t="s">
        <v>294</v>
      </c>
      <c r="D699" s="19" t="str">
        <f t="shared" si="532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9" s="275" t="s">
        <v>137</v>
      </c>
      <c r="F699" s="44" t="str">
        <f t="shared" si="527"/>
        <v>амбулаторно</v>
      </c>
      <c r="G699" s="275" t="s">
        <v>47</v>
      </c>
      <c r="H699" s="44" t="str">
        <f t="shared" si="528"/>
        <v>Не предусмотрено</v>
      </c>
      <c r="I699" s="275" t="s">
        <v>47</v>
      </c>
      <c r="J699" s="44" t="str">
        <f t="shared" si="529"/>
        <v>Не предусмотрено</v>
      </c>
      <c r="K699" s="80" t="s">
        <v>296</v>
      </c>
      <c r="L699" s="67" t="s">
        <v>3</v>
      </c>
      <c r="M699" s="67" t="s">
        <v>5</v>
      </c>
      <c r="N699" s="98">
        <v>99</v>
      </c>
      <c r="O699" s="98">
        <v>99</v>
      </c>
      <c r="P699" s="177">
        <f t="shared" si="530"/>
        <v>100</v>
      </c>
      <c r="Q699" s="176" t="str">
        <f t="shared" si="531"/>
        <v/>
      </c>
      <c r="R699" s="265">
        <f>IFERROR(AVERAGE(P699:P700),"")</f>
        <v>100</v>
      </c>
      <c r="S699" s="259">
        <f>AVERAGE(Q699:Q700)</f>
        <v>100</v>
      </c>
      <c r="T699" s="280">
        <f t="shared" ref="T699" si="533">IFERROR((R699*0.7+S699*0.3)*2,S699*2)</f>
        <v>200</v>
      </c>
      <c r="U699" s="273" t="str">
        <f>IF(T699&lt;170,"ГЗ по услуге (работе) НЕ выполнено","")&amp;IF(AND(T699&gt;=170,T699&lt;=200),"ГЗ по услуге (работе) выполнено","")&amp;IF(T699&gt;200,"ГЗ по услуге (работе) ПЕРЕвыполнено","")</f>
        <v>ГЗ по услуге (работе) выполнено</v>
      </c>
      <c r="V699" s="275"/>
      <c r="W699" s="268"/>
      <c r="X699" s="271"/>
    </row>
    <row r="700" spans="1:24" s="4" customFormat="1" ht="51.75" customHeight="1" thickBot="1" x14ac:dyDescent="0.3">
      <c r="A700" s="302"/>
      <c r="B700" s="44" t="str">
        <f t="shared" si="497"/>
        <v>ГБУЗ АО ДГП №1</v>
      </c>
      <c r="C700" s="318"/>
      <c r="D700" s="19" t="str">
        <f t="shared" si="532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700" s="277"/>
      <c r="F700" s="44" t="str">
        <f t="shared" si="527"/>
        <v>амбулаторно</v>
      </c>
      <c r="G700" s="277"/>
      <c r="H700" s="44" t="str">
        <f t="shared" si="528"/>
        <v>Не предусмотрено</v>
      </c>
      <c r="I700" s="277"/>
      <c r="J700" s="44" t="str">
        <f t="shared" si="529"/>
        <v>Не предусмотрено</v>
      </c>
      <c r="K700" s="69" t="s">
        <v>40</v>
      </c>
      <c r="L700" s="65" t="s">
        <v>118</v>
      </c>
      <c r="M700" s="66" t="s">
        <v>42</v>
      </c>
      <c r="N700" s="96">
        <v>1488</v>
      </c>
      <c r="O700" s="96">
        <v>744</v>
      </c>
      <c r="P700" s="177" t="str">
        <f t="shared" si="530"/>
        <v/>
      </c>
      <c r="Q700" s="176">
        <f t="shared" si="531"/>
        <v>100</v>
      </c>
      <c r="R700" s="266"/>
      <c r="S700" s="260"/>
      <c r="T700" s="305"/>
      <c r="U700" s="308"/>
      <c r="V700" s="277"/>
      <c r="W700" s="268"/>
      <c r="X700" s="271"/>
    </row>
    <row r="701" spans="1:24" s="4" customFormat="1" ht="33" customHeight="1" thickBot="1" x14ac:dyDescent="0.3">
      <c r="A701" s="302"/>
      <c r="B701" s="44" t="str">
        <f t="shared" si="497"/>
        <v>ГБУЗ АО ДГП №1</v>
      </c>
      <c r="C701" s="298" t="s">
        <v>330</v>
      </c>
      <c r="D701" s="19" t="str">
        <f t="shared" si="532"/>
        <v>Содержание (эксплуатация) имущества, находящего в государственной (муниципальной) собственности</v>
      </c>
      <c r="E701" s="262" t="s">
        <v>277</v>
      </c>
      <c r="F701" s="44" t="str">
        <f t="shared" si="527"/>
        <v>заключение договоров</v>
      </c>
      <c r="G701" s="263" t="s">
        <v>279</v>
      </c>
      <c r="H701" s="44" t="str">
        <f t="shared" si="52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1" s="263" t="s">
        <v>278</v>
      </c>
      <c r="J701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1" s="71" t="s">
        <v>227</v>
      </c>
      <c r="L701" s="70" t="s">
        <v>3</v>
      </c>
      <c r="M701" s="67" t="s">
        <v>5</v>
      </c>
      <c r="N701" s="98">
        <v>100</v>
      </c>
      <c r="O701" s="98">
        <v>100</v>
      </c>
      <c r="P701" s="177">
        <f t="shared" si="530"/>
        <v>100</v>
      </c>
      <c r="Q701" s="176" t="str">
        <f t="shared" si="531"/>
        <v/>
      </c>
      <c r="R701" s="282">
        <f>IFERROR(AVERAGE(P701:P702),"")</f>
        <v>100</v>
      </c>
      <c r="S701" s="261">
        <f>AVERAGE(Q701:Q702)</f>
        <v>100</v>
      </c>
      <c r="T701" s="294">
        <f>IFERROR((R701*0.7+S701*0.3)*2,S701*2)</f>
        <v>200</v>
      </c>
      <c r="U701" s="283" t="str">
        <f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290"/>
      <c r="W701" s="268"/>
      <c r="X701" s="271"/>
    </row>
    <row r="702" spans="1:24" s="4" customFormat="1" ht="31.5" customHeight="1" thickBot="1" x14ac:dyDescent="0.3">
      <c r="A702" s="302"/>
      <c r="B702" s="44" t="str">
        <f t="shared" si="497"/>
        <v>ГБУЗ АО ДГП №1</v>
      </c>
      <c r="C702" s="298"/>
      <c r="D702" s="19" t="str">
        <f t="shared" si="532"/>
        <v>Содержание (эксплуатация) имущества, находящего в государственной (муниципальной) собственности</v>
      </c>
      <c r="E702" s="262"/>
      <c r="F702" s="44" t="str">
        <f t="shared" si="527"/>
        <v>заключение договоров</v>
      </c>
      <c r="G702" s="264"/>
      <c r="H702" s="44" t="str">
        <f t="shared" si="52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2" s="264"/>
      <c r="J702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2" s="72" t="s">
        <v>234</v>
      </c>
      <c r="L702" s="70" t="s">
        <v>228</v>
      </c>
      <c r="M702" s="66" t="s">
        <v>42</v>
      </c>
      <c r="N702" s="96">
        <v>5.39</v>
      </c>
      <c r="O702" s="96">
        <v>5.39</v>
      </c>
      <c r="P702" s="53" t="str">
        <f t="shared" ref="P702" si="534">IF(AND(N702&lt;&gt;0,M702="Кач."),O702/N702*100,"")</f>
        <v/>
      </c>
      <c r="Q702" s="176">
        <f>IF(AND(N702&lt;&gt;0,M702="объем"),(O702/N702*100),"")</f>
        <v>100</v>
      </c>
      <c r="R702" s="282"/>
      <c r="S702" s="261"/>
      <c r="T702" s="294"/>
      <c r="U702" s="283"/>
      <c r="V702" s="290"/>
      <c r="W702" s="269"/>
      <c r="X702" s="272"/>
    </row>
    <row r="703" spans="1:24" s="4" customFormat="1" ht="33" customHeight="1" thickBot="1" x14ac:dyDescent="0.3">
      <c r="A703" s="307" t="s">
        <v>35</v>
      </c>
      <c r="B703" s="44" t="str">
        <f t="shared" si="497"/>
        <v>ГБУЗ АО Центр медицины катастроф и скорой медицинской помощи</v>
      </c>
      <c r="C703" s="289" t="s">
        <v>115</v>
      </c>
      <c r="D703" s="19" t="str">
        <f t="shared" ref="D703:D736" si="535">IF(C703="",D702,C703)</f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703" s="262" t="s">
        <v>50</v>
      </c>
      <c r="F703" s="44" t="str">
        <f t="shared" si="527"/>
        <v>Вне медицинской организации</v>
      </c>
      <c r="G703" s="290" t="s">
        <v>160</v>
      </c>
      <c r="H703" s="44" t="str">
        <f t="shared" si="528"/>
        <v>Скорая, в том числе скорая специализированная, медицинская помощь (за исключением санитарно-авиационной эвакуации)</v>
      </c>
      <c r="I703" s="262" t="s">
        <v>143</v>
      </c>
      <c r="J703" s="44" t="str">
        <f t="shared" si="529"/>
        <v xml:space="preserve">Не применяется </v>
      </c>
      <c r="K703" s="67" t="s">
        <v>128</v>
      </c>
      <c r="L703" s="68" t="s">
        <v>3</v>
      </c>
      <c r="M703" s="68" t="s">
        <v>5</v>
      </c>
      <c r="N703" s="98">
        <v>99</v>
      </c>
      <c r="O703" s="98">
        <v>99</v>
      </c>
      <c r="P703" s="51">
        <f>IF(AND(N703&lt;&gt;0,M703="Кач."),O703/N703*100,"")</f>
        <v>100</v>
      </c>
      <c r="Q703" s="51" t="str">
        <f>IF(AND(N703&lt;&gt;0,M703="объем"),(O703/N703*100),"")</f>
        <v/>
      </c>
      <c r="R703" s="282">
        <f>IFERROR(AVERAGE(P703:P704),"")</f>
        <v>100</v>
      </c>
      <c r="S703" s="261">
        <f>AVERAGE(Q703:Q704)</f>
        <v>99.055555555555557</v>
      </c>
      <c r="T703" s="294">
        <f>IFERROR((R703*0.7+S703*0.3)*2,S703*2)</f>
        <v>199.43333333333334</v>
      </c>
      <c r="U703" s="283" t="str">
        <f>IF(T703&lt;170,"ГЗ по услуге (работе) НЕ выполнено","")&amp;IF(AND(T703&gt;=170,T703&lt;=200),"ГЗ по услуге (работе) выполнено","")&amp;IF(T703&gt;200,"ГЗ по услуге (работе) ПЕРЕвыполнено","")</f>
        <v>ГЗ по услуге (работе) выполнено</v>
      </c>
      <c r="V703" s="290"/>
      <c r="W703" s="267">
        <f>AVERAGE(T703:T708)</f>
        <v>199.89367991845054</v>
      </c>
      <c r="X703" s="270" t="str">
        <f>IF(W703&lt;170,"ГЗ по учреждению не выполнено","")&amp;IF(AND(W703&gt;=170,W703&lt;=200),"ГЗ по учреждению выполнено","")&amp;IF(W703&gt;200,"ГЗ по учреждению перевыполнено","")</f>
        <v>ГЗ по учреждению выполнено</v>
      </c>
    </row>
    <row r="704" spans="1:24" s="4" customFormat="1" ht="33.75" customHeight="1" thickBot="1" x14ac:dyDescent="0.3">
      <c r="A704" s="307"/>
      <c r="B704" s="44" t="str">
        <f t="shared" si="497"/>
        <v>ГБУЗ АО Центр медицины катастроф и скорой медицинской помощи</v>
      </c>
      <c r="C704" s="289"/>
      <c r="D704" s="19" t="str">
        <f t="shared" si="53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704" s="262"/>
      <c r="F704" s="44" t="str">
        <f t="shared" si="527"/>
        <v>Вне медицинской организации</v>
      </c>
      <c r="G704" s="290"/>
      <c r="H704" s="44" t="str">
        <f t="shared" si="528"/>
        <v>Скорая, в том числе скорая специализированная, медицинская помощь (за исключением санитарно-авиационной эвакуации)</v>
      </c>
      <c r="I704" s="262"/>
      <c r="J704" s="44" t="str">
        <f t="shared" si="529"/>
        <v xml:space="preserve">Не применяется </v>
      </c>
      <c r="K704" s="69" t="s">
        <v>146</v>
      </c>
      <c r="L704" s="65" t="s">
        <v>45</v>
      </c>
      <c r="M704" s="66" t="s">
        <v>42</v>
      </c>
      <c r="N704" s="95">
        <v>7200</v>
      </c>
      <c r="O704" s="164">
        <v>3566</v>
      </c>
      <c r="P704" s="53" t="str">
        <f t="shared" ref="P704:P737" si="536">IF(AND(N704&lt;&gt;0,M704="Кач."),O704/N704*100,"")</f>
        <v/>
      </c>
      <c r="Q704" s="52">
        <f>IF(AND(N704&lt;&gt;0,M704="объем"),(O704/N704*100)/$Y$2*12,"")</f>
        <v>99.055555555555557</v>
      </c>
      <c r="R704" s="282"/>
      <c r="S704" s="261"/>
      <c r="T704" s="294"/>
      <c r="U704" s="283"/>
      <c r="V704" s="290"/>
      <c r="W704" s="268"/>
      <c r="X704" s="271"/>
    </row>
    <row r="705" spans="1:24" s="4" customFormat="1" ht="34.9" customHeight="1" thickBot="1" x14ac:dyDescent="0.3">
      <c r="A705" s="307"/>
      <c r="B705" s="44" t="str">
        <f t="shared" si="497"/>
        <v>ГБУЗ АО Центр медицины катастроф и скорой медицинской помощи</v>
      </c>
      <c r="C705" s="289" t="s">
        <v>136</v>
      </c>
      <c r="D705" s="19" t="str">
        <f t="shared" si="535"/>
        <v>Медицинская помощь в экстренной форме незастрахованным гражданам в системе обязательного медицинского страхования</v>
      </c>
      <c r="E705" s="262" t="s">
        <v>50</v>
      </c>
      <c r="F705" s="44" t="str">
        <f t="shared" si="527"/>
        <v>Вне медицинской организации</v>
      </c>
      <c r="G705" s="290" t="s">
        <v>136</v>
      </c>
      <c r="H705" s="44" t="str">
        <f t="shared" si="528"/>
        <v>Медицинская помощь в экстренной форме незастрахованным гражданам в системе обязательного медицинского страхования</v>
      </c>
      <c r="I705" s="262" t="s">
        <v>143</v>
      </c>
      <c r="J705" s="44" t="str">
        <f t="shared" si="529"/>
        <v xml:space="preserve">Не применяется </v>
      </c>
      <c r="K705" s="67" t="s">
        <v>128</v>
      </c>
      <c r="L705" s="67" t="s">
        <v>3</v>
      </c>
      <c r="M705" s="67" t="s">
        <v>5</v>
      </c>
      <c r="N705" s="98">
        <v>99</v>
      </c>
      <c r="O705" s="98">
        <v>99</v>
      </c>
      <c r="P705" s="51">
        <f t="shared" si="536"/>
        <v>100</v>
      </c>
      <c r="Q705" s="51"/>
      <c r="R705" s="282">
        <f>IFERROR(AVERAGE(P705:P706),"")</f>
        <v>100</v>
      </c>
      <c r="S705" s="261">
        <f>AVERAGE(Q705:Q706)</f>
        <v>100.41284403669727</v>
      </c>
      <c r="T705" s="294">
        <f>IFERROR((R705*0.7+S705*0.3)*2,S705*2)</f>
        <v>200.24770642201835</v>
      </c>
      <c r="U705" s="262" t="str">
        <f>IF(T705&lt;170,"ГЗ по услуге (работе) НЕ выполнено","")&amp;IF(AND(T705&gt;=170,T705&lt;=200),"ГЗ по услуге (работе) выполнено","")&amp;IF(T705&gt;200,"ГЗ по услуге (работе) ПЕРЕвыполнено","")</f>
        <v>ГЗ по услуге (работе) ПЕРЕвыполнено</v>
      </c>
      <c r="V705" s="290"/>
      <c r="W705" s="268"/>
      <c r="X705" s="271"/>
    </row>
    <row r="706" spans="1:24" s="4" customFormat="1" ht="34.9" customHeight="1" thickBot="1" x14ac:dyDescent="0.3">
      <c r="A706" s="307"/>
      <c r="B706" s="44" t="str">
        <f t="shared" si="497"/>
        <v>ГБУЗ АО Центр медицины катастроф и скорой медицинской помощи</v>
      </c>
      <c r="C706" s="289"/>
      <c r="D706" s="19" t="str">
        <f t="shared" si="535"/>
        <v>Медицинская помощь в экстренной форме незастрахованным гражданам в системе обязательного медицинского страхования</v>
      </c>
      <c r="E706" s="262"/>
      <c r="F706" s="44" t="str">
        <f t="shared" si="527"/>
        <v>Вне медицинской организации</v>
      </c>
      <c r="G706" s="290"/>
      <c r="H706" s="44" t="str">
        <f t="shared" si="528"/>
        <v>Медицинская помощь в экстренной форме незастрахованным гражданам в системе обязательного медицинского страхования</v>
      </c>
      <c r="I706" s="262"/>
      <c r="J706" s="44" t="str">
        <f t="shared" si="529"/>
        <v xml:space="preserve">Не применяется </v>
      </c>
      <c r="K706" s="69" t="s">
        <v>146</v>
      </c>
      <c r="L706" s="70" t="s">
        <v>41</v>
      </c>
      <c r="M706" s="66" t="s">
        <v>42</v>
      </c>
      <c r="N706" s="94">
        <v>13080</v>
      </c>
      <c r="O706" s="163">
        <v>6567</v>
      </c>
      <c r="P706" s="53" t="str">
        <f t="shared" si="536"/>
        <v/>
      </c>
      <c r="Q706" s="52">
        <f t="shared" ref="Q706:Q713" si="537">IF(AND(N706&lt;&gt;0,M706="объем"),(O706/N706*100)/$Y$2*12,"")</f>
        <v>100.41284403669727</v>
      </c>
      <c r="R706" s="282"/>
      <c r="S706" s="261"/>
      <c r="T706" s="294"/>
      <c r="U706" s="262"/>
      <c r="V706" s="290"/>
      <c r="W706" s="268"/>
      <c r="X706" s="271"/>
    </row>
    <row r="707" spans="1:24" s="4" customFormat="1" ht="37.5" customHeight="1" thickBot="1" x14ac:dyDescent="0.3">
      <c r="A707" s="307"/>
      <c r="B707" s="44" t="str">
        <f t="shared" si="497"/>
        <v>ГБУЗ АО Центр медицины катастроф и скорой медицинской помощи</v>
      </c>
      <c r="C707" s="298" t="s">
        <v>226</v>
      </c>
      <c r="D707" s="19" t="str">
        <f t="shared" si="5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62" t="s">
        <v>277</v>
      </c>
      <c r="F707" s="44" t="str">
        <f t="shared" si="527"/>
        <v>заключение договоров</v>
      </c>
      <c r="G707" s="263" t="s">
        <v>279</v>
      </c>
      <c r="H707" s="44" t="str">
        <f t="shared" si="52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7" s="263" t="s">
        <v>278</v>
      </c>
      <c r="J707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7" s="71" t="s">
        <v>227</v>
      </c>
      <c r="L707" s="70" t="s">
        <v>3</v>
      </c>
      <c r="M707" s="67" t="s">
        <v>5</v>
      </c>
      <c r="N707" s="98">
        <v>100</v>
      </c>
      <c r="O707" s="98">
        <v>100</v>
      </c>
      <c r="P707" s="51">
        <f t="shared" ref="P707:P708" si="538">IF(AND(N707&lt;&gt;0,M707="Кач."),O707/N707*100,"")</f>
        <v>100</v>
      </c>
      <c r="Q707" s="51"/>
      <c r="R707" s="282">
        <f>IFERROR(AVERAGE(P707:P708),"")</f>
        <v>100</v>
      </c>
      <c r="S707" s="261">
        <f>AVERAGE(Q707:Q708)</f>
        <v>100</v>
      </c>
      <c r="T707" s="294">
        <f>IFERROR((R707*0.7+S707*0.3)*2,S707*2)</f>
        <v>200</v>
      </c>
      <c r="U707" s="262" t="str">
        <f>IF(T707&lt;170,"ГЗ по услуге (работе) НЕ выполнено","")&amp;IF(AND(T707&gt;=170,T707&lt;=200),"ГЗ по услуге (работе) выполнено","")&amp;IF(T707&gt;200,"ГЗ по услуге (работе) ПЕРЕвыполнено","")</f>
        <v>ГЗ по услуге (работе) выполнено</v>
      </c>
      <c r="V707" s="290"/>
      <c r="W707" s="268"/>
      <c r="X707" s="271"/>
    </row>
    <row r="708" spans="1:24" s="4" customFormat="1" ht="34.5" customHeight="1" thickBot="1" x14ac:dyDescent="0.3">
      <c r="A708" s="307"/>
      <c r="B708" s="44" t="str">
        <f t="shared" si="497"/>
        <v>ГБУЗ АО Центр медицины катастроф и скорой медицинской помощи</v>
      </c>
      <c r="C708" s="298"/>
      <c r="D708" s="19" t="str">
        <f t="shared" si="5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62"/>
      <c r="F708" s="44" t="str">
        <f t="shared" si="527"/>
        <v>заключение договоров</v>
      </c>
      <c r="G708" s="264"/>
      <c r="H708" s="44" t="str">
        <f t="shared" si="52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8" s="264"/>
      <c r="J708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8" s="72" t="s">
        <v>234</v>
      </c>
      <c r="L708" s="70" t="s">
        <v>228</v>
      </c>
      <c r="M708" s="66" t="s">
        <v>42</v>
      </c>
      <c r="N708" s="94">
        <v>9.5299999999999994</v>
      </c>
      <c r="O708" s="94">
        <v>9.5299999999999994</v>
      </c>
      <c r="P708" s="53" t="str">
        <f t="shared" si="538"/>
        <v/>
      </c>
      <c r="Q708" s="55">
        <f>IF(AND(N708&lt;&gt;0,M708="объем"),(O708/N708*100),"")</f>
        <v>100</v>
      </c>
      <c r="R708" s="282"/>
      <c r="S708" s="261"/>
      <c r="T708" s="294"/>
      <c r="U708" s="262"/>
      <c r="V708" s="290"/>
      <c r="W708" s="269"/>
      <c r="X708" s="272"/>
    </row>
    <row r="709" spans="1:24" ht="32.25" customHeight="1" thickBot="1" x14ac:dyDescent="0.3">
      <c r="A709" s="295" t="s">
        <v>33</v>
      </c>
      <c r="B709" s="44" t="str">
        <f t="shared" si="497"/>
        <v>ГБУЗ АО Центр охраны здоровья семьи и репродукции</v>
      </c>
      <c r="C709" s="289" t="s">
        <v>119</v>
      </c>
      <c r="D709" s="19" t="str">
        <f t="shared" si="535"/>
        <v>ПМСП, не включенная в базовую программу ОМС</v>
      </c>
      <c r="E709" s="290" t="s">
        <v>137</v>
      </c>
      <c r="F709" s="44" t="str">
        <f t="shared" si="527"/>
        <v>амбулаторно</v>
      </c>
      <c r="G709" s="290" t="s">
        <v>132</v>
      </c>
      <c r="H709" s="44" t="str">
        <f t="shared" si="52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9" s="365" t="s">
        <v>162</v>
      </c>
      <c r="J709" s="44" t="str">
        <f t="shared" si="529"/>
        <v>по профилю дерматовенерология (в части венерологии)</v>
      </c>
      <c r="K709" s="67" t="s">
        <v>128</v>
      </c>
      <c r="L709" s="68" t="s">
        <v>3</v>
      </c>
      <c r="M709" s="68" t="s">
        <v>5</v>
      </c>
      <c r="N709" s="98">
        <v>99</v>
      </c>
      <c r="O709" s="98">
        <v>99</v>
      </c>
      <c r="P709" s="51">
        <f t="shared" si="536"/>
        <v>100</v>
      </c>
      <c r="Q709" s="51"/>
      <c r="R709" s="282">
        <f>IFERROR(AVERAGE(P709:P711),"")</f>
        <v>100</v>
      </c>
      <c r="S709" s="261">
        <f>AVERAGE(Q709:Q711)</f>
        <v>100.17421602787456</v>
      </c>
      <c r="T709" s="294">
        <f>IFERROR((R709*0.7+S709*0.3)*2,S709*2)</f>
        <v>200.10452961672473</v>
      </c>
      <c r="U709" s="283" t="str">
        <f>IF(T709&lt;170,"ГЗ по услуге (работе) НЕ выполнено","")&amp;IF(AND(T709&gt;=170,T709&lt;=200),"ГЗ по услуге (работе) выполнено","")&amp;IF(T709&gt;200,"ГЗ по услуге (работе) ПЕРЕвыполнено","")</f>
        <v>ГЗ по услуге (работе) ПЕРЕвыполнено</v>
      </c>
      <c r="V709" s="275"/>
      <c r="W709" s="267">
        <f>AVERAGE(T709:T727)</f>
        <v>195.65225534356654</v>
      </c>
      <c r="X709" s="280" t="str">
        <f>IF(W709&lt;170,"ГЗ по учреждению не выполнено","")&amp;IF(AND(W709&gt;=170,W709&lt;=200),"ГЗ по учреждению выполнено","")&amp;IF(W709&gt;200,"ГЗ по учреждению перевыполнено","")</f>
        <v>ГЗ по учреждению выполнено</v>
      </c>
    </row>
    <row r="710" spans="1:24" ht="32.25" customHeight="1" thickBot="1" x14ac:dyDescent="0.3">
      <c r="A710" s="296"/>
      <c r="B710" s="44" t="str">
        <f t="shared" si="497"/>
        <v>ГБУЗ АО Центр охраны здоровья семьи и репродукции</v>
      </c>
      <c r="C710" s="289"/>
      <c r="D710" s="19" t="str">
        <f t="shared" si="535"/>
        <v>ПМСП, не включенная в базовую программу ОМС</v>
      </c>
      <c r="E710" s="290"/>
      <c r="F710" s="44" t="str">
        <f t="shared" si="527"/>
        <v>амбулаторно</v>
      </c>
      <c r="G710" s="290"/>
      <c r="H710" s="44" t="str">
        <f t="shared" si="52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0" s="365"/>
      <c r="J710" s="44" t="str">
        <f t="shared" si="529"/>
        <v>по профилю дерматовенерология (в части венерологии)</v>
      </c>
      <c r="K710" s="64" t="s">
        <v>40</v>
      </c>
      <c r="L710" s="65" t="s">
        <v>118</v>
      </c>
      <c r="M710" s="66" t="s">
        <v>42</v>
      </c>
      <c r="N710" s="94">
        <v>2940</v>
      </c>
      <c r="O710" s="163">
        <v>1470</v>
      </c>
      <c r="P710" s="53" t="str">
        <f t="shared" si="536"/>
        <v/>
      </c>
      <c r="Q710" s="52">
        <f t="shared" si="537"/>
        <v>100</v>
      </c>
      <c r="R710" s="282"/>
      <c r="S710" s="261"/>
      <c r="T710" s="294"/>
      <c r="U710" s="283"/>
      <c r="V710" s="276"/>
      <c r="W710" s="268"/>
      <c r="X710" s="281"/>
    </row>
    <row r="711" spans="1:24" ht="33" customHeight="1" thickBot="1" x14ac:dyDescent="0.3">
      <c r="A711" s="296"/>
      <c r="B711" s="44" t="str">
        <f t="shared" si="497"/>
        <v>ГБУЗ АО Центр охраны здоровья семьи и репродукции</v>
      </c>
      <c r="C711" s="289"/>
      <c r="D711" s="19" t="str">
        <f t="shared" si="535"/>
        <v>ПМСП, не включенная в базовую программу ОМС</v>
      </c>
      <c r="E711" s="290"/>
      <c r="F711" s="44" t="str">
        <f t="shared" si="527"/>
        <v>амбулаторно</v>
      </c>
      <c r="G711" s="290"/>
      <c r="H711" s="44" t="str">
        <f t="shared" si="52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1" s="365"/>
      <c r="J711" s="44" t="str">
        <f t="shared" si="529"/>
        <v>по профилю дерматовенерология (в части венерологии)</v>
      </c>
      <c r="K711" s="64" t="s">
        <v>133</v>
      </c>
      <c r="L711" s="65" t="s">
        <v>118</v>
      </c>
      <c r="M711" s="66" t="s">
        <v>42</v>
      </c>
      <c r="N711" s="96">
        <v>287</v>
      </c>
      <c r="O711" s="96">
        <v>144</v>
      </c>
      <c r="P711" s="51" t="str">
        <f t="shared" si="536"/>
        <v/>
      </c>
      <c r="Q711" s="52">
        <f>IF(AND(N711&lt;&gt;0,M711="объем"),(O711/N711*100)/$Y$2*12,"")</f>
        <v>100.34843205574913</v>
      </c>
      <c r="R711" s="282"/>
      <c r="S711" s="261"/>
      <c r="T711" s="294"/>
      <c r="U711" s="283"/>
      <c r="V711" s="277"/>
      <c r="W711" s="268"/>
      <c r="X711" s="281"/>
    </row>
    <row r="712" spans="1:24" ht="31.5" customHeight="1" thickBot="1" x14ac:dyDescent="0.3">
      <c r="A712" s="296"/>
      <c r="B712" s="44" t="str">
        <f t="shared" si="497"/>
        <v>ГБУЗ АО Центр охраны здоровья семьи и репродукции</v>
      </c>
      <c r="C712" s="317" t="s">
        <v>120</v>
      </c>
      <c r="D712" s="19" t="str">
        <f t="shared" si="535"/>
        <v>ПМСП, включенная в базовую программу ОМС</v>
      </c>
      <c r="E712" s="275" t="s">
        <v>137</v>
      </c>
      <c r="F712" s="44" t="str">
        <f t="shared" si="527"/>
        <v>амбулаторно</v>
      </c>
      <c r="G712" s="275" t="s">
        <v>47</v>
      </c>
      <c r="H712" s="44" t="str">
        <f t="shared" si="528"/>
        <v>Не предусмотрено</v>
      </c>
      <c r="I712" s="290" t="s">
        <v>68</v>
      </c>
      <c r="J712" s="44" t="str">
        <f t="shared" si="529"/>
        <v>генетик</v>
      </c>
      <c r="K712" s="67" t="s">
        <v>128</v>
      </c>
      <c r="L712" s="68" t="s">
        <v>3</v>
      </c>
      <c r="M712" s="68" t="s">
        <v>5</v>
      </c>
      <c r="N712" s="98">
        <v>99</v>
      </c>
      <c r="O712" s="98">
        <v>99</v>
      </c>
      <c r="P712" s="51">
        <f t="shared" si="536"/>
        <v>100</v>
      </c>
      <c r="Q712" s="51"/>
      <c r="R712" s="265">
        <f>IFERROR(AVERAGE(P712:P714),"")</f>
        <v>100</v>
      </c>
      <c r="S712" s="259">
        <f>AVERAGE(Q712:Q714)</f>
        <v>100.11654075817944</v>
      </c>
      <c r="T712" s="294">
        <f t="shared" ref="T712" si="539">IFERROR((R712*0.7+S712*0.3)*2,S712*2)</f>
        <v>200.06992445490766</v>
      </c>
      <c r="U712" s="283" t="str">
        <f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ПЕРЕвыполнено</v>
      </c>
      <c r="V712" s="275"/>
      <c r="W712" s="268"/>
      <c r="X712" s="281"/>
    </row>
    <row r="713" spans="1:24" ht="30.75" customHeight="1" thickBot="1" x14ac:dyDescent="0.3">
      <c r="A713" s="296"/>
      <c r="B713" s="44" t="str">
        <f t="shared" si="497"/>
        <v>ГБУЗ АО Центр охраны здоровья семьи и репродукции</v>
      </c>
      <c r="C713" s="319"/>
      <c r="D713" s="19" t="str">
        <f t="shared" si="535"/>
        <v>ПМСП, включенная в базовую программу ОМС</v>
      </c>
      <c r="E713" s="276"/>
      <c r="F713" s="44" t="str">
        <f t="shared" si="527"/>
        <v>амбулаторно</v>
      </c>
      <c r="G713" s="276"/>
      <c r="H713" s="44" t="str">
        <f t="shared" si="528"/>
        <v>Не предусмотрено</v>
      </c>
      <c r="I713" s="290"/>
      <c r="J713" s="44" t="str">
        <f t="shared" si="529"/>
        <v>генетик</v>
      </c>
      <c r="K713" s="64" t="s">
        <v>40</v>
      </c>
      <c r="L713" s="65" t="s">
        <v>118</v>
      </c>
      <c r="M713" s="66" t="s">
        <v>42</v>
      </c>
      <c r="N713" s="94">
        <v>8809</v>
      </c>
      <c r="O713" s="163">
        <v>4405</v>
      </c>
      <c r="P713" s="53" t="str">
        <f t="shared" si="536"/>
        <v/>
      </c>
      <c r="Q713" s="165">
        <f t="shared" si="537"/>
        <v>100.01135202633671</v>
      </c>
      <c r="R713" s="278"/>
      <c r="S713" s="279"/>
      <c r="T713" s="294"/>
      <c r="U713" s="283"/>
      <c r="V713" s="276"/>
      <c r="W713" s="268"/>
      <c r="X713" s="281"/>
    </row>
    <row r="714" spans="1:24" ht="27.75" customHeight="1" thickBot="1" x14ac:dyDescent="0.3">
      <c r="A714" s="296"/>
      <c r="B714" s="44" t="str">
        <f t="shared" ref="B714:B751" si="540">IF(A714="",B713,A714)</f>
        <v>ГБУЗ АО Центр охраны здоровья семьи и репродукции</v>
      </c>
      <c r="C714" s="319"/>
      <c r="D714" s="19" t="str">
        <f t="shared" si="535"/>
        <v>ПМСП, включенная в базовую программу ОМС</v>
      </c>
      <c r="E714" s="276"/>
      <c r="F714" s="44" t="str">
        <f t="shared" si="527"/>
        <v>амбулаторно</v>
      </c>
      <c r="G714" s="276"/>
      <c r="H714" s="44" t="str">
        <f t="shared" si="528"/>
        <v>Не предусмотрено</v>
      </c>
      <c r="I714" s="290"/>
      <c r="J714" s="44" t="str">
        <f t="shared" si="529"/>
        <v>генетик</v>
      </c>
      <c r="K714" s="64" t="s">
        <v>133</v>
      </c>
      <c r="L714" s="65" t="s">
        <v>118</v>
      </c>
      <c r="M714" s="66" t="s">
        <v>42</v>
      </c>
      <c r="N714" s="96">
        <v>451</v>
      </c>
      <c r="O714" s="96">
        <v>226</v>
      </c>
      <c r="P714" s="51" t="str">
        <f t="shared" ref="P714" si="541">IF(AND(N714&lt;&gt;0,M714="Кач."),O714/N714*100,"")</f>
        <v/>
      </c>
      <c r="Q714" s="52">
        <f>IF(AND(N714&lt;&gt;0,M714="объем"),(O714/N714*100)/$Y$2*12,"")</f>
        <v>100.22172949002217</v>
      </c>
      <c r="R714" s="266"/>
      <c r="S714" s="279"/>
      <c r="T714" s="294"/>
      <c r="U714" s="283"/>
      <c r="V714" s="276"/>
      <c r="W714" s="268"/>
      <c r="X714" s="281"/>
    </row>
    <row r="715" spans="1:24" ht="28.5" customHeight="1" thickBot="1" x14ac:dyDescent="0.3">
      <c r="A715" s="296"/>
      <c r="B715" s="44" t="str">
        <f t="shared" si="540"/>
        <v>ГБУЗ АО Центр охраны здоровья семьи и репродукции</v>
      </c>
      <c r="C715" s="319"/>
      <c r="D715" s="19" t="str">
        <f t="shared" si="535"/>
        <v>ПМСП, включенная в базовую программу ОМС</v>
      </c>
      <c r="E715" s="276"/>
      <c r="F715" s="44" t="str">
        <f t="shared" si="527"/>
        <v>амбулаторно</v>
      </c>
      <c r="G715" s="276"/>
      <c r="H715" s="44" t="str">
        <f t="shared" si="528"/>
        <v>Не предусмотрено</v>
      </c>
      <c r="I715" s="275" t="s">
        <v>85</v>
      </c>
      <c r="J715" s="44" t="str">
        <f t="shared" si="529"/>
        <v>акушерство-гинекология</v>
      </c>
      <c r="K715" s="67" t="s">
        <v>128</v>
      </c>
      <c r="L715" s="68" t="s">
        <v>3</v>
      </c>
      <c r="M715" s="68" t="s">
        <v>5</v>
      </c>
      <c r="N715" s="98">
        <v>99</v>
      </c>
      <c r="O715" s="98">
        <v>99</v>
      </c>
      <c r="P715" s="166">
        <f t="shared" si="536"/>
        <v>100</v>
      </c>
      <c r="Q715" s="51" t="str">
        <f>IF(AND(N715&lt;&gt;0,M715="объем"),(O715/N715*100)/$Y$2*12,"")</f>
        <v/>
      </c>
      <c r="R715" s="265">
        <f t="shared" ref="R715:R718" si="542">IFERROR(AVERAGE(P715:P717),"")</f>
        <v>100</v>
      </c>
      <c r="S715" s="279">
        <f>AVERAGE(Q715:Q717)</f>
        <v>100</v>
      </c>
      <c r="T715" s="294">
        <f t="shared" ref="T715" si="543">IFERROR((R715*0.7+S715*0.3)*2,S715*2)</f>
        <v>200</v>
      </c>
      <c r="U715" s="353" t="str">
        <f>IF(T715&lt;170,"ГЗ по услуге (работе) НЕ выполнено","")&amp;IF(AND(T715&gt;=170,T715&lt;=200),"ГЗ по услуге (работе) выполнено","")&amp;IF(T715&gt;200,"ГЗ по услуге (работе) ПЕРЕвыполнено","")</f>
        <v>ГЗ по услуге (работе) выполнено</v>
      </c>
      <c r="V715" s="276"/>
      <c r="W715" s="268"/>
      <c r="X715" s="281"/>
    </row>
    <row r="716" spans="1:24" s="4" customFormat="1" ht="31.5" customHeight="1" thickBot="1" x14ac:dyDescent="0.3">
      <c r="A716" s="296"/>
      <c r="B716" s="44" t="str">
        <f t="shared" si="540"/>
        <v>ГБУЗ АО Центр охраны здоровья семьи и репродукции</v>
      </c>
      <c r="C716" s="319"/>
      <c r="D716" s="19" t="str">
        <f t="shared" si="535"/>
        <v>ПМСП, включенная в базовую программу ОМС</v>
      </c>
      <c r="E716" s="276"/>
      <c r="F716" s="44" t="str">
        <f t="shared" si="527"/>
        <v>амбулаторно</v>
      </c>
      <c r="G716" s="276"/>
      <c r="H716" s="44" t="str">
        <f t="shared" si="528"/>
        <v>Не предусмотрено</v>
      </c>
      <c r="I716" s="276"/>
      <c r="J716" s="44" t="str">
        <f t="shared" si="529"/>
        <v>акушерство-гинекология</v>
      </c>
      <c r="K716" s="64" t="s">
        <v>40</v>
      </c>
      <c r="L716" s="65" t="s">
        <v>118</v>
      </c>
      <c r="M716" s="66" t="s">
        <v>42</v>
      </c>
      <c r="N716" s="94">
        <v>1600</v>
      </c>
      <c r="O716" s="94">
        <v>800</v>
      </c>
      <c r="P716" s="217" t="str">
        <f t="shared" si="536"/>
        <v/>
      </c>
      <c r="Q716" s="165">
        <f>IF(AND(N716&lt;&gt;0,M716="объем"),(O716/N716*100)/$Y$2*12,"")</f>
        <v>100</v>
      </c>
      <c r="R716" s="278"/>
      <c r="S716" s="279"/>
      <c r="T716" s="294"/>
      <c r="U716" s="354"/>
      <c r="V716" s="276"/>
      <c r="W716" s="268"/>
      <c r="X716" s="281"/>
    </row>
    <row r="717" spans="1:24" s="4" customFormat="1" ht="29.25" customHeight="1" thickBot="1" x14ac:dyDescent="0.3">
      <c r="A717" s="296"/>
      <c r="B717" s="44" t="str">
        <f>IF(A717="",B716,A717)</f>
        <v>ГБУЗ АО Центр охраны здоровья семьи и репродукции</v>
      </c>
      <c r="C717" s="318"/>
      <c r="D717" s="19" t="str">
        <f>IF(C717="",D716,C717)</f>
        <v>ПМСП, включенная в базовую программу ОМС</v>
      </c>
      <c r="E717" s="277"/>
      <c r="F717" s="44" t="str">
        <f>IF(E717="",F716,E717)</f>
        <v>амбулаторно</v>
      </c>
      <c r="G717" s="277"/>
      <c r="H717" s="44" t="str">
        <f t="shared" si="528"/>
        <v>Не предусмотрено</v>
      </c>
      <c r="I717" s="277"/>
      <c r="J717" s="44" t="str">
        <f>IF(I717="",J716,I717)</f>
        <v>акушерство-гинекология</v>
      </c>
      <c r="K717" s="64" t="s">
        <v>133</v>
      </c>
      <c r="L717" s="65" t="s">
        <v>118</v>
      </c>
      <c r="M717" s="66" t="s">
        <v>42</v>
      </c>
      <c r="N717" s="96">
        <v>600</v>
      </c>
      <c r="O717" s="96">
        <v>300</v>
      </c>
      <c r="P717" s="217" t="str">
        <f t="shared" si="536"/>
        <v/>
      </c>
      <c r="Q717" s="165">
        <f>IF(AND(N717&lt;&gt;0,M717="объем"),(O717/N717*100)/$Y$2*12,"")</f>
        <v>100</v>
      </c>
      <c r="R717" s="266"/>
      <c r="S717" s="279"/>
      <c r="T717" s="294"/>
      <c r="U717" s="355"/>
      <c r="V717" s="277"/>
      <c r="W717" s="268"/>
      <c r="X717" s="281"/>
    </row>
    <row r="718" spans="1:24" s="4" customFormat="1" ht="28.5" customHeight="1" thickBot="1" x14ac:dyDescent="0.3">
      <c r="A718" s="296"/>
      <c r="B718" s="44" t="str">
        <f t="shared" ref="B718:B726" si="544">IF(A718="",B717,A718)</f>
        <v>ГБУЗ АО Центр охраны здоровья семьи и репродукции</v>
      </c>
      <c r="C718" s="317" t="s">
        <v>316</v>
      </c>
      <c r="D718" s="19" t="str">
        <f t="shared" ref="D718:D726" si="545">IF(C718="",D717,C718)</f>
        <v>Первичная специализированная медико-санитарная помощь, в части диагностики</v>
      </c>
      <c r="E718" s="275" t="s">
        <v>137</v>
      </c>
      <c r="F718" s="44" t="str">
        <f t="shared" ref="F718:F726" si="546">IF(E718="",F717,E718)</f>
        <v>амбулаторно</v>
      </c>
      <c r="G718" s="429" t="s">
        <v>47</v>
      </c>
      <c r="H718" s="44" t="str">
        <f t="shared" si="528"/>
        <v>Не предусмотрено</v>
      </c>
      <c r="I718" s="398" t="s">
        <v>320</v>
      </c>
      <c r="J718" s="44" t="str">
        <f t="shared" ref="J718:J725" si="547">IF(I718="",J717,I718)</f>
        <v xml:space="preserve">СкринингI
Комбинированная скрининговая диагностика:
ультразвуковое исследование
при сроке беременности
11-14 недели </v>
      </c>
      <c r="K718" s="221" t="s">
        <v>317</v>
      </c>
      <c r="L718" s="68" t="s">
        <v>3</v>
      </c>
      <c r="M718" s="68" t="s">
        <v>5</v>
      </c>
      <c r="N718" s="98">
        <v>99</v>
      </c>
      <c r="O718" s="217">
        <v>99</v>
      </c>
      <c r="P718" s="217">
        <f t="shared" si="536"/>
        <v>100</v>
      </c>
      <c r="Q718" s="218"/>
      <c r="R718" s="265">
        <f t="shared" si="542"/>
        <v>100</v>
      </c>
      <c r="S718" s="279">
        <f t="shared" ref="S718:S723" si="548">AVERAGE(Q718:Q720)</f>
        <v>74.533333333333331</v>
      </c>
      <c r="T718" s="294">
        <f t="shared" ref="T718" si="549">IFERROR((R718*0.7+S718*0.3)*2,S718*2)</f>
        <v>184.72</v>
      </c>
      <c r="U718" s="353" t="str">
        <f t="shared" ref="U718:U723" si="550">IF(T718&lt;170,"ГЗ по услуге (работе) НЕ выполнено","")&amp;IF(AND(T718&gt;=170,T718&lt;=200),"ГЗ по услуге (работе) выполнено","")&amp;IF(T718&gt;200,"ГЗ по услуге (работе) ПЕРЕвыполнено","")</f>
        <v>ГЗ по услуге (работе) выполнено</v>
      </c>
      <c r="V718" s="275"/>
      <c r="W718" s="268"/>
      <c r="X718" s="281"/>
    </row>
    <row r="719" spans="1:24" s="4" customFormat="1" ht="37.5" customHeight="1" thickBot="1" x14ac:dyDescent="0.3">
      <c r="A719" s="296"/>
      <c r="B719" s="44" t="str">
        <f t="shared" si="544"/>
        <v>ГБУЗ АО Центр охраны здоровья семьи и репродукции</v>
      </c>
      <c r="C719" s="319"/>
      <c r="D719" s="19" t="str">
        <f t="shared" si="545"/>
        <v>Первичная специализированная медико-санитарная помощь, в части диагностики</v>
      </c>
      <c r="E719" s="276"/>
      <c r="F719" s="44" t="str">
        <f t="shared" si="546"/>
        <v>амбулаторно</v>
      </c>
      <c r="G719" s="430"/>
      <c r="H719" s="44" t="str">
        <f t="shared" si="528"/>
        <v>Не предусмотрено</v>
      </c>
      <c r="I719" s="399"/>
      <c r="J719" s="44" t="str">
        <f t="shared" si="547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19" s="222" t="s">
        <v>318</v>
      </c>
      <c r="L719" s="65" t="s">
        <v>41</v>
      </c>
      <c r="M719" s="66" t="s">
        <v>42</v>
      </c>
      <c r="N719" s="96">
        <v>9000</v>
      </c>
      <c r="O719" s="162">
        <v>4278</v>
      </c>
      <c r="P719" s="217"/>
      <c r="Q719" s="218">
        <f t="shared" ref="Q719:Q724" si="551">IF(AND(N719&lt;&gt;0,M719="объем"),(O719/N719*100)/$Y$2*12,"")</f>
        <v>95.066666666666663</v>
      </c>
      <c r="R719" s="278"/>
      <c r="S719" s="279"/>
      <c r="T719" s="294"/>
      <c r="U719" s="354"/>
      <c r="V719" s="276"/>
      <c r="W719" s="268"/>
      <c r="X719" s="281"/>
    </row>
    <row r="720" spans="1:24" s="4" customFormat="1" ht="40.5" customHeight="1" thickBot="1" x14ac:dyDescent="0.3">
      <c r="A720" s="296"/>
      <c r="B720" s="44" t="str">
        <f t="shared" si="544"/>
        <v>ГБУЗ АО Центр охраны здоровья семьи и репродукции</v>
      </c>
      <c r="C720" s="319"/>
      <c r="D720" s="19" t="str">
        <f t="shared" si="545"/>
        <v>Первичная специализированная медико-санитарная помощь, в части диагностики</v>
      </c>
      <c r="E720" s="276"/>
      <c r="F720" s="44" t="str">
        <f t="shared" si="546"/>
        <v>амбулаторно</v>
      </c>
      <c r="G720" s="430"/>
      <c r="H720" s="44" t="str">
        <f t="shared" si="528"/>
        <v>Не предусмотрено</v>
      </c>
      <c r="I720" s="400"/>
      <c r="J720" s="44" t="str">
        <f t="shared" si="547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20" s="222" t="s">
        <v>323</v>
      </c>
      <c r="L720" s="65" t="s">
        <v>41</v>
      </c>
      <c r="M720" s="66" t="s">
        <v>42</v>
      </c>
      <c r="N720" s="96">
        <v>300</v>
      </c>
      <c r="O720" s="96">
        <v>81</v>
      </c>
      <c r="P720" s="217"/>
      <c r="Q720" s="218">
        <f t="shared" si="551"/>
        <v>54</v>
      </c>
      <c r="R720" s="266"/>
      <c r="S720" s="279"/>
      <c r="T720" s="294"/>
      <c r="U720" s="355"/>
      <c r="V720" s="277"/>
      <c r="W720" s="268"/>
      <c r="X720" s="281"/>
    </row>
    <row r="721" spans="1:24" s="4" customFormat="1" ht="31.5" customHeight="1" thickBot="1" x14ac:dyDescent="0.3">
      <c r="A721" s="296"/>
      <c r="B721" s="44" t="str">
        <f t="shared" si="544"/>
        <v>ГБУЗ АО Центр охраны здоровья семьи и репродукции</v>
      </c>
      <c r="C721" s="319"/>
      <c r="D721" s="19" t="str">
        <f t="shared" si="545"/>
        <v>Первичная специализированная медико-санитарная помощь, в части диагностики</v>
      </c>
      <c r="E721" s="276"/>
      <c r="F721" s="44" t="str">
        <f t="shared" si="546"/>
        <v>амбулаторно</v>
      </c>
      <c r="G721" s="430"/>
      <c r="H721" s="44" t="str">
        <f t="shared" si="528"/>
        <v>Не предусмотрено</v>
      </c>
      <c r="I721" s="398" t="s">
        <v>321</v>
      </c>
      <c r="J721" s="44" t="str">
        <f t="shared" si="547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21" s="221" t="s">
        <v>317</v>
      </c>
      <c r="L721" s="68" t="s">
        <v>3</v>
      </c>
      <c r="M721" s="68" t="s">
        <v>5</v>
      </c>
      <c r="N721" s="98">
        <v>99</v>
      </c>
      <c r="O721" s="98">
        <v>99</v>
      </c>
      <c r="P721" s="217">
        <f t="shared" si="536"/>
        <v>100</v>
      </c>
      <c r="Q721" s="218" t="str">
        <f t="shared" si="551"/>
        <v/>
      </c>
      <c r="R721" s="265">
        <f>IFERROR(AVERAGE(P721:P722),"")</f>
        <v>100</v>
      </c>
      <c r="S721" s="279">
        <f>AVERAGE(Q721:Q722)</f>
        <v>97.622222222222206</v>
      </c>
      <c r="T721" s="294">
        <f>IFERROR((R721*0.7+S721*0.3)*2,S721*2)</f>
        <v>198.57333333333332</v>
      </c>
      <c r="U721" s="353" t="str">
        <f t="shared" si="550"/>
        <v>ГЗ по услуге (работе) выполнено</v>
      </c>
      <c r="V721" s="275"/>
      <c r="W721" s="268"/>
      <c r="X721" s="281"/>
    </row>
    <row r="722" spans="1:24" s="4" customFormat="1" ht="33" customHeight="1" thickBot="1" x14ac:dyDescent="0.3">
      <c r="A722" s="296"/>
      <c r="B722" s="44" t="str">
        <f t="shared" si="544"/>
        <v>ГБУЗ АО Центр охраны здоровья семьи и репродукции</v>
      </c>
      <c r="C722" s="318"/>
      <c r="D722" s="19" t="str">
        <f t="shared" si="545"/>
        <v>Первичная специализированная медико-санитарная помощь, в части диагностики</v>
      </c>
      <c r="E722" s="277"/>
      <c r="F722" s="44" t="str">
        <f t="shared" si="546"/>
        <v>амбулаторно</v>
      </c>
      <c r="G722" s="431"/>
      <c r="H722" s="44" t="str">
        <f t="shared" si="528"/>
        <v>Не предусмотрено</v>
      </c>
      <c r="I722" s="400"/>
      <c r="J722" s="44" t="str">
        <f t="shared" si="547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22" s="226" t="s">
        <v>319</v>
      </c>
      <c r="L722" s="65" t="s">
        <v>41</v>
      </c>
      <c r="M722" s="66" t="s">
        <v>42</v>
      </c>
      <c r="N722" s="162">
        <v>18000</v>
      </c>
      <c r="O722" s="162">
        <v>8786</v>
      </c>
      <c r="P722" s="217"/>
      <c r="Q722" s="218">
        <f t="shared" si="551"/>
        <v>97.622222222222206</v>
      </c>
      <c r="R722" s="266"/>
      <c r="S722" s="279"/>
      <c r="T722" s="294"/>
      <c r="U722" s="355"/>
      <c r="V722" s="277"/>
      <c r="W722" s="268"/>
      <c r="X722" s="281"/>
    </row>
    <row r="723" spans="1:24" s="4" customFormat="1" ht="35.25" customHeight="1" thickBot="1" x14ac:dyDescent="0.3">
      <c r="A723" s="296"/>
      <c r="B723" s="44" t="str">
        <f t="shared" si="544"/>
        <v>ГБУЗ АО Центр охраны здоровья семьи и репродукции</v>
      </c>
      <c r="C723" s="317" t="s">
        <v>316</v>
      </c>
      <c r="D723" s="19" t="str">
        <f t="shared" si="545"/>
        <v>Первичная специализированная медико-санитарная помощь, в части диагностики</v>
      </c>
      <c r="E723" s="275" t="s">
        <v>137</v>
      </c>
      <c r="F723" s="44" t="str">
        <f t="shared" si="546"/>
        <v>амбулаторно</v>
      </c>
      <c r="G723" s="429" t="s">
        <v>47</v>
      </c>
      <c r="H723" s="44" t="str">
        <f t="shared" si="528"/>
        <v>Не предусмотрено</v>
      </c>
      <c r="I723" s="398" t="s">
        <v>322</v>
      </c>
      <c r="J723" s="44" t="str">
        <f t="shared" si="547"/>
        <v xml:space="preserve">Скрининг II
Ультразвуковое скрининговое  исследование
при сроке беременности
19-21 недели </v>
      </c>
      <c r="K723" s="221" t="s">
        <v>317</v>
      </c>
      <c r="L723" s="68" t="s">
        <v>3</v>
      </c>
      <c r="M723" s="68" t="s">
        <v>5</v>
      </c>
      <c r="N723" s="98">
        <v>99</v>
      </c>
      <c r="O723" s="219">
        <v>99</v>
      </c>
      <c r="P723" s="219">
        <f t="shared" ref="P723" si="552">IF(AND(N723&lt;&gt;0,M723="Кач."),O723/N723*100,"")</f>
        <v>100</v>
      </c>
      <c r="Q723" s="220" t="str">
        <f t="shared" si="551"/>
        <v/>
      </c>
      <c r="R723" s="265">
        <f t="shared" ref="R723" si="553">IFERROR(AVERAGE(P723:P725),"")</f>
        <v>100</v>
      </c>
      <c r="S723" s="279">
        <f t="shared" si="548"/>
        <v>76.83</v>
      </c>
      <c r="T723" s="294">
        <f t="shared" ref="T723" si="554">IFERROR((R723*0.7+S723*0.3)*2,S723*2)</f>
        <v>186.09800000000001</v>
      </c>
      <c r="U723" s="353" t="str">
        <f t="shared" si="550"/>
        <v>ГЗ по услуге (работе) выполнено</v>
      </c>
      <c r="V723" s="275"/>
      <c r="W723" s="268"/>
      <c r="X723" s="281"/>
    </row>
    <row r="724" spans="1:24" s="4" customFormat="1" ht="30.75" customHeight="1" thickBot="1" x14ac:dyDescent="0.3">
      <c r="A724" s="296"/>
      <c r="B724" s="44" t="str">
        <f t="shared" si="544"/>
        <v>ГБУЗ АО Центр охраны здоровья семьи и репродукции</v>
      </c>
      <c r="C724" s="319"/>
      <c r="D724" s="19" t="str">
        <f t="shared" si="545"/>
        <v>Первичная специализированная медико-санитарная помощь, в части диагностики</v>
      </c>
      <c r="E724" s="276"/>
      <c r="F724" s="44" t="str">
        <f t="shared" si="546"/>
        <v>амбулаторно</v>
      </c>
      <c r="G724" s="430"/>
      <c r="H724" s="44" t="str">
        <f t="shared" si="528"/>
        <v>Не предусмотрено</v>
      </c>
      <c r="I724" s="399"/>
      <c r="J724" s="44" t="str">
        <f t="shared" si="547"/>
        <v xml:space="preserve">Скрининг II
Ультразвуковое скрининговое  исследование
при сроке беременности
19-21 недели </v>
      </c>
      <c r="K724" s="222" t="s">
        <v>318</v>
      </c>
      <c r="L724" s="65" t="s">
        <v>41</v>
      </c>
      <c r="M724" s="66" t="s">
        <v>42</v>
      </c>
      <c r="N724" s="162">
        <v>10000</v>
      </c>
      <c r="O724" s="162">
        <v>5083</v>
      </c>
      <c r="P724" s="219"/>
      <c r="Q724" s="220">
        <f t="shared" si="551"/>
        <v>101.66</v>
      </c>
      <c r="R724" s="278"/>
      <c r="S724" s="279"/>
      <c r="T724" s="294"/>
      <c r="U724" s="354"/>
      <c r="V724" s="276"/>
      <c r="W724" s="268"/>
      <c r="X724" s="281"/>
    </row>
    <row r="725" spans="1:24" s="4" customFormat="1" ht="33" customHeight="1" thickBot="1" x14ac:dyDescent="0.3">
      <c r="A725" s="296"/>
      <c r="B725" s="44" t="str">
        <f t="shared" si="544"/>
        <v>ГБУЗ АО Центр охраны здоровья семьи и репродукции</v>
      </c>
      <c r="C725" s="318"/>
      <c r="D725" s="19" t="str">
        <f t="shared" si="545"/>
        <v>Первичная специализированная медико-санитарная помощь, в части диагностики</v>
      </c>
      <c r="E725" s="277"/>
      <c r="F725" s="44" t="str">
        <f t="shared" si="546"/>
        <v>амбулаторно</v>
      </c>
      <c r="G725" s="431"/>
      <c r="H725" s="44" t="str">
        <f t="shared" si="528"/>
        <v>Не предусмотрено</v>
      </c>
      <c r="I725" s="399"/>
      <c r="J725" s="44" t="str">
        <f t="shared" si="547"/>
        <v xml:space="preserve">Скрининг II
Ультразвуковое скрининговое  исследование
при сроке беременности
19-21 недели </v>
      </c>
      <c r="K725" s="222" t="s">
        <v>323</v>
      </c>
      <c r="L725" s="65" t="s">
        <v>41</v>
      </c>
      <c r="M725" s="66" t="s">
        <v>42</v>
      </c>
      <c r="N725" s="96">
        <v>300</v>
      </c>
      <c r="O725" s="96">
        <v>78</v>
      </c>
      <c r="P725" s="219"/>
      <c r="Q725" s="227">
        <f t="shared" ref="Q725:Q726" si="555">IF(AND(N725&lt;&gt;0,M725="объем"),(O725/N725*100)/$Y$2*12,"")</f>
        <v>52</v>
      </c>
      <c r="R725" s="266"/>
      <c r="S725" s="279"/>
      <c r="T725" s="294"/>
      <c r="U725" s="354"/>
      <c r="V725" s="277"/>
      <c r="W725" s="268"/>
      <c r="X725" s="281"/>
    </row>
    <row r="726" spans="1:24" s="4" customFormat="1" ht="25.15" customHeight="1" thickBot="1" x14ac:dyDescent="0.3">
      <c r="A726" s="296"/>
      <c r="B726" s="44" t="str">
        <f t="shared" si="544"/>
        <v>ГБУЗ АО Центр охраны здоровья семьи и репродукции</v>
      </c>
      <c r="C726" s="284" t="s">
        <v>226</v>
      </c>
      <c r="D726" s="19" t="str">
        <f t="shared" si="5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6" s="262" t="s">
        <v>277</v>
      </c>
      <c r="F726" s="44" t="str">
        <f t="shared" si="546"/>
        <v>заключение договоров</v>
      </c>
      <c r="G726" s="263" t="s">
        <v>279</v>
      </c>
      <c r="H726" s="44" t="str">
        <f t="shared" si="52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6" s="263" t="s">
        <v>278</v>
      </c>
      <c r="J726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6" s="71" t="s">
        <v>227</v>
      </c>
      <c r="L726" s="70" t="s">
        <v>3</v>
      </c>
      <c r="M726" s="67" t="s">
        <v>5</v>
      </c>
      <c r="N726" s="98">
        <v>100</v>
      </c>
      <c r="O726" s="98">
        <v>100</v>
      </c>
      <c r="P726" s="51">
        <f t="shared" ref="P726:P727" si="556">IF(AND(N726&lt;&gt;0,M726="Кач."),O726/N726*100,"")</f>
        <v>100</v>
      </c>
      <c r="Q726" s="227" t="str">
        <f t="shared" si="555"/>
        <v/>
      </c>
      <c r="R726" s="282">
        <f>IFERROR(AVERAGE(P726:P727),"")</f>
        <v>100</v>
      </c>
      <c r="S726" s="279">
        <f>AVERAGE(Q726:Q727)</f>
        <v>100</v>
      </c>
      <c r="T726" s="294">
        <f>IFERROR((R726*0.7+S726*0.3)*2,S726*2)</f>
        <v>200</v>
      </c>
      <c r="U726" s="354" t="str">
        <f t="shared" ref="U726:U732" si="557">IF(T726&lt;170,"ГЗ по услуге (работе) НЕ выполнено","")&amp;IF(AND(T726&gt;=170,T726&lt;=200),"ГЗ по услуге (работе) выполнено","")&amp;IF(T726&gt;200,"ГЗ по услуге (работе) ПЕРЕвыполнено","")</f>
        <v>ГЗ по услуге (работе) выполнено</v>
      </c>
      <c r="V726" s="275"/>
      <c r="W726" s="268"/>
      <c r="X726" s="281"/>
    </row>
    <row r="727" spans="1:24" s="4" customFormat="1" ht="30" customHeight="1" thickBot="1" x14ac:dyDescent="0.3">
      <c r="A727" s="297"/>
      <c r="B727" s="44" t="str">
        <f t="shared" si="540"/>
        <v>ГБУЗ АО Центр охраны здоровья семьи и репродукции</v>
      </c>
      <c r="C727" s="285"/>
      <c r="D727" s="19" t="str">
        <f t="shared" si="5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7" s="262"/>
      <c r="F727" s="44" t="str">
        <f t="shared" si="527"/>
        <v>заключение договоров</v>
      </c>
      <c r="G727" s="264"/>
      <c r="H727" s="44" t="str">
        <f t="shared" si="52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7" s="264"/>
      <c r="J727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7" s="72" t="s">
        <v>234</v>
      </c>
      <c r="L727" s="70" t="s">
        <v>228</v>
      </c>
      <c r="M727" s="66" t="s">
        <v>42</v>
      </c>
      <c r="N727" s="96">
        <v>0.41</v>
      </c>
      <c r="O727" s="96">
        <v>0.41</v>
      </c>
      <c r="P727" s="228" t="str">
        <f t="shared" si="556"/>
        <v/>
      </c>
      <c r="Q727" s="227">
        <f>IF(AND(N727&lt;&gt;0,M727="объем"),(O727/N727*100),"")</f>
        <v>100</v>
      </c>
      <c r="R727" s="282"/>
      <c r="S727" s="260"/>
      <c r="T727" s="294"/>
      <c r="U727" s="355"/>
      <c r="V727" s="277"/>
      <c r="W727" s="269"/>
      <c r="X727" s="305"/>
    </row>
    <row r="728" spans="1:24" s="4" customFormat="1" ht="30.75" customHeight="1" thickBot="1" x14ac:dyDescent="0.3">
      <c r="A728" s="307" t="s">
        <v>255</v>
      </c>
      <c r="B728" s="44" t="str">
        <f t="shared" si="540"/>
        <v>ГБУЗ АО Клинический родильный дом им.Ю.А. Пасхаловой</v>
      </c>
      <c r="C728" s="289" t="s">
        <v>124</v>
      </c>
      <c r="D728" s="19" t="str">
        <f t="shared" si="53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28" s="290" t="s">
        <v>138</v>
      </c>
      <c r="F728" s="44" t="str">
        <f t="shared" si="527"/>
        <v>стационар</v>
      </c>
      <c r="G728" s="290" t="s">
        <v>47</v>
      </c>
      <c r="H728" s="44" t="str">
        <f t="shared" si="528"/>
        <v>Не предусмотрено</v>
      </c>
      <c r="I728" s="290" t="s">
        <v>193</v>
      </c>
      <c r="J728" s="44" t="str">
        <f t="shared" si="529"/>
        <v>неонатология</v>
      </c>
      <c r="K728" s="67" t="s">
        <v>128</v>
      </c>
      <c r="L728" s="68" t="s">
        <v>3</v>
      </c>
      <c r="M728" s="68" t="s">
        <v>5</v>
      </c>
      <c r="N728" s="98">
        <v>99</v>
      </c>
      <c r="O728" s="98">
        <v>99</v>
      </c>
      <c r="P728" s="51">
        <f t="shared" si="536"/>
        <v>100</v>
      </c>
      <c r="Q728" s="51"/>
      <c r="R728" s="282">
        <f t="shared" ref="R728" si="558">IFERROR(AVERAGE(P728:P729),"")</f>
        <v>100</v>
      </c>
      <c r="S728" s="279">
        <f t="shared" ref="S728" si="559">AVERAGE(Q728:Q729)</f>
        <v>103.27868852459017</v>
      </c>
      <c r="T728" s="294">
        <f t="shared" ref="T728" si="560">IFERROR((R728*0.7+S728*0.3)*2,S728*2)</f>
        <v>201.96721311475409</v>
      </c>
      <c r="U728" s="354" t="str">
        <f t="shared" si="557"/>
        <v>ГЗ по услуге (работе) ПЕРЕвыполнено</v>
      </c>
      <c r="V728" s="275"/>
      <c r="W728" s="267">
        <f>AVERAGE(T728:T735)</f>
        <v>201.04735883424408</v>
      </c>
      <c r="X728" s="270" t="str">
        <f>IF(W728&lt;170,"ГЗ по учреждению не выполнено","")&amp;IF(AND(W728&gt;=170,W728&lt;=200),"ГЗ по учреждению выполнено","")&amp;IF(W728&gt;200,"ГЗ по учреждению перевыполнено","")</f>
        <v>ГЗ по учреждению перевыполнено</v>
      </c>
    </row>
    <row r="729" spans="1:24" s="4" customFormat="1" ht="29.25" customHeight="1" thickBot="1" x14ac:dyDescent="0.3">
      <c r="A729" s="307"/>
      <c r="B729" s="44" t="str">
        <f t="shared" si="540"/>
        <v>ГБУЗ АО Клинический родильный дом им.Ю.А. Пасхаловой</v>
      </c>
      <c r="C729" s="289"/>
      <c r="D729" s="19" t="str">
        <f t="shared" si="53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29" s="290"/>
      <c r="F729" s="44" t="str">
        <f t="shared" si="527"/>
        <v>стационар</v>
      </c>
      <c r="G729" s="290"/>
      <c r="H729" s="44" t="str">
        <f t="shared" si="528"/>
        <v>Не предусмотрено</v>
      </c>
      <c r="I729" s="290"/>
      <c r="J729" s="44" t="str">
        <f t="shared" si="529"/>
        <v>неонатология</v>
      </c>
      <c r="K729" s="69" t="s">
        <v>168</v>
      </c>
      <c r="L729" s="70" t="s">
        <v>118</v>
      </c>
      <c r="M729" s="66" t="s">
        <v>42</v>
      </c>
      <c r="N729" s="96">
        <v>122</v>
      </c>
      <c r="O729" s="96">
        <v>63</v>
      </c>
      <c r="P729" s="53" t="str">
        <f t="shared" si="536"/>
        <v/>
      </c>
      <c r="Q729" s="52">
        <f>IF(AND(N729&lt;&gt;0,M729="объем"),(O729/N729*100)/$Y$2*12,"")</f>
        <v>103.27868852459017</v>
      </c>
      <c r="R729" s="282"/>
      <c r="S729" s="260"/>
      <c r="T729" s="294"/>
      <c r="U729" s="355"/>
      <c r="V729" s="276"/>
      <c r="W729" s="268"/>
      <c r="X729" s="271"/>
    </row>
    <row r="730" spans="1:24" s="4" customFormat="1" ht="30.75" customHeight="1" thickBot="1" x14ac:dyDescent="0.3">
      <c r="A730" s="307"/>
      <c r="B730" s="44" t="str">
        <f t="shared" si="540"/>
        <v>ГБУЗ АО Клинический родильный дом им.Ю.А. Пасхаловой</v>
      </c>
      <c r="C730" s="289"/>
      <c r="D730" s="19" t="str">
        <f t="shared" si="53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0" s="290" t="s">
        <v>138</v>
      </c>
      <c r="F730" s="44" t="str">
        <f t="shared" si="527"/>
        <v>стационар</v>
      </c>
      <c r="G730" s="290" t="s">
        <v>47</v>
      </c>
      <c r="H730" s="44" t="str">
        <f t="shared" si="528"/>
        <v>Не предусмотрено</v>
      </c>
      <c r="I730" s="290" t="s">
        <v>52</v>
      </c>
      <c r="J730" s="44" t="str">
        <f t="shared" si="529"/>
        <v>для беременных и рожениц</v>
      </c>
      <c r="K730" s="67" t="s">
        <v>128</v>
      </c>
      <c r="L730" s="68" t="s">
        <v>3</v>
      </c>
      <c r="M730" s="68" t="s">
        <v>5</v>
      </c>
      <c r="N730" s="98">
        <v>99</v>
      </c>
      <c r="O730" s="98">
        <v>99</v>
      </c>
      <c r="P730" s="51">
        <f t="shared" si="536"/>
        <v>100</v>
      </c>
      <c r="Q730" s="51"/>
      <c r="R730" s="282">
        <f t="shared" ref="R730" si="561">IFERROR(AVERAGE(P730:P731),"")</f>
        <v>100</v>
      </c>
      <c r="S730" s="279">
        <f t="shared" ref="S730" si="562">AVERAGE(Q730:Q731)</f>
        <v>103.7037037037037</v>
      </c>
      <c r="T730" s="294">
        <f t="shared" ref="T730" si="563">IFERROR((R730*0.7+S730*0.3)*2,S730*2)</f>
        <v>202.22222222222223</v>
      </c>
      <c r="U730" s="354" t="str">
        <f t="shared" si="557"/>
        <v>ГЗ по услуге (работе) ПЕРЕвыполнено</v>
      </c>
      <c r="V730" s="276"/>
      <c r="W730" s="268"/>
      <c r="X730" s="271"/>
    </row>
    <row r="731" spans="1:24" s="4" customFormat="1" ht="32.25" customHeight="1" thickBot="1" x14ac:dyDescent="0.3">
      <c r="A731" s="307"/>
      <c r="B731" s="44" t="str">
        <f t="shared" si="540"/>
        <v>ГБУЗ АО Клинический родильный дом им.Ю.А. Пасхаловой</v>
      </c>
      <c r="C731" s="289"/>
      <c r="D731" s="19" t="str">
        <f t="shared" si="53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1" s="290"/>
      <c r="F731" s="44" t="str">
        <f t="shared" si="527"/>
        <v>стационар</v>
      </c>
      <c r="G731" s="290"/>
      <c r="H731" s="44" t="str">
        <f t="shared" si="528"/>
        <v>Не предусмотрено</v>
      </c>
      <c r="I731" s="290"/>
      <c r="J731" s="44" t="str">
        <f t="shared" si="529"/>
        <v>для беременных и рожениц</v>
      </c>
      <c r="K731" s="69" t="s">
        <v>168</v>
      </c>
      <c r="L731" s="70" t="s">
        <v>118</v>
      </c>
      <c r="M731" s="66" t="s">
        <v>42</v>
      </c>
      <c r="N731" s="96">
        <v>135</v>
      </c>
      <c r="O731" s="96">
        <v>70</v>
      </c>
      <c r="P731" s="53" t="str">
        <f t="shared" si="536"/>
        <v/>
      </c>
      <c r="Q731" s="52">
        <f>IF(AND(N731&lt;&gt;0,M731="объем"),(O731/N731*100)/$Y$2*12,"")</f>
        <v>103.7037037037037</v>
      </c>
      <c r="R731" s="282"/>
      <c r="S731" s="260"/>
      <c r="T731" s="294"/>
      <c r="U731" s="355"/>
      <c r="V731" s="276"/>
      <c r="W731" s="268"/>
      <c r="X731" s="271"/>
    </row>
    <row r="732" spans="1:24" s="4" customFormat="1" ht="36.75" customHeight="1" thickBot="1" x14ac:dyDescent="0.3">
      <c r="A732" s="307"/>
      <c r="B732" s="44" t="str">
        <f t="shared" si="540"/>
        <v>ГБУЗ АО Клинический родильный дом им.Ю.А. Пасхаловой</v>
      </c>
      <c r="C732" s="289"/>
      <c r="D732" s="19" t="str">
        <f t="shared" si="53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2" s="290" t="s">
        <v>138</v>
      </c>
      <c r="F732" s="44" t="str">
        <f t="shared" ref="F732:F751" si="564">IF(E732="",F731,E732)</f>
        <v>стационар</v>
      </c>
      <c r="G732" s="290" t="s">
        <v>47</v>
      </c>
      <c r="H732" s="44" t="str">
        <f t="shared" ref="H732:H769" si="565">IF(G732="",H731,G732)</f>
        <v>Не предусмотрено</v>
      </c>
      <c r="I732" s="290" t="s">
        <v>85</v>
      </c>
      <c r="J732" s="44" t="str">
        <f t="shared" si="529"/>
        <v>акушерство-гинекология</v>
      </c>
      <c r="K732" s="67" t="s">
        <v>128</v>
      </c>
      <c r="L732" s="68" t="s">
        <v>3</v>
      </c>
      <c r="M732" s="68" t="s">
        <v>5</v>
      </c>
      <c r="N732" s="98">
        <v>99</v>
      </c>
      <c r="O732" s="98">
        <v>99</v>
      </c>
      <c r="P732" s="51">
        <f t="shared" si="536"/>
        <v>100</v>
      </c>
      <c r="Q732" s="51"/>
      <c r="R732" s="282">
        <f t="shared" ref="R732" si="566">IFERROR(AVERAGE(P732:P733),"")</f>
        <v>100</v>
      </c>
      <c r="S732" s="279">
        <f t="shared" ref="S732" si="567">AVERAGE(Q732:Q733)</f>
        <v>100</v>
      </c>
      <c r="T732" s="294">
        <f t="shared" ref="T732" si="568">IFERROR((R732*0.7+S732*0.3)*2,S732*2)</f>
        <v>200</v>
      </c>
      <c r="U732" s="354" t="str">
        <f t="shared" si="557"/>
        <v>ГЗ по услуге (работе) выполнено</v>
      </c>
      <c r="V732" s="276"/>
      <c r="W732" s="268"/>
      <c r="X732" s="271"/>
    </row>
    <row r="733" spans="1:24" s="4" customFormat="1" ht="32.25" customHeight="1" thickBot="1" x14ac:dyDescent="0.3">
      <c r="A733" s="307"/>
      <c r="B733" s="44" t="str">
        <f t="shared" si="540"/>
        <v>ГБУЗ АО Клинический родильный дом им.Ю.А. Пасхаловой</v>
      </c>
      <c r="C733" s="289"/>
      <c r="D733" s="19" t="str">
        <f t="shared" si="53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3" s="290"/>
      <c r="F733" s="44" t="str">
        <f t="shared" si="564"/>
        <v>стационар</v>
      </c>
      <c r="G733" s="290"/>
      <c r="H733" s="44" t="str">
        <f t="shared" si="565"/>
        <v>Не предусмотрено</v>
      </c>
      <c r="I733" s="290"/>
      <c r="J733" s="44" t="str">
        <f t="shared" si="529"/>
        <v>акушерство-гинекология</v>
      </c>
      <c r="K733" s="69" t="s">
        <v>168</v>
      </c>
      <c r="L733" s="70" t="s">
        <v>118</v>
      </c>
      <c r="M733" s="66" t="s">
        <v>42</v>
      </c>
      <c r="N733" s="96">
        <v>42</v>
      </c>
      <c r="O733" s="96">
        <v>21</v>
      </c>
      <c r="P733" s="53" t="str">
        <f t="shared" si="536"/>
        <v/>
      </c>
      <c r="Q733" s="52">
        <f t="shared" ref="Q733" si="569">IF(AND(N733&lt;&gt;0,M733="объем"),(O733/N733*100)/$Y$2*12,"")</f>
        <v>100</v>
      </c>
      <c r="R733" s="282"/>
      <c r="S733" s="260"/>
      <c r="T733" s="294"/>
      <c r="U733" s="355"/>
      <c r="V733" s="277"/>
      <c r="W733" s="268"/>
      <c r="X733" s="271"/>
    </row>
    <row r="734" spans="1:24" s="4" customFormat="1" ht="34.5" customHeight="1" thickBot="1" x14ac:dyDescent="0.3">
      <c r="A734" s="307"/>
      <c r="B734" s="44" t="str">
        <f t="shared" si="540"/>
        <v>ГБУЗ АО Клинический родильный дом им.Ю.А. Пасхаловой</v>
      </c>
      <c r="C734" s="298" t="s">
        <v>226</v>
      </c>
      <c r="D734" s="19" t="str">
        <f t="shared" si="5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4" s="262" t="s">
        <v>277</v>
      </c>
      <c r="F734" s="44" t="str">
        <f t="shared" si="564"/>
        <v>заключение договоров</v>
      </c>
      <c r="G734" s="263" t="s">
        <v>279</v>
      </c>
      <c r="H734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4" s="263" t="s">
        <v>278</v>
      </c>
      <c r="J734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4" s="71" t="s">
        <v>227</v>
      </c>
      <c r="L734" s="70" t="s">
        <v>3</v>
      </c>
      <c r="M734" s="67" t="s">
        <v>5</v>
      </c>
      <c r="N734" s="98">
        <v>100</v>
      </c>
      <c r="O734" s="98">
        <v>100</v>
      </c>
      <c r="P734" s="51">
        <f t="shared" ref="P734:P735" si="570">IF(AND(N734&lt;&gt;0,M734="Кач."),O734/N734*100,"")</f>
        <v>100</v>
      </c>
      <c r="Q734" s="51"/>
      <c r="R734" s="282">
        <f>IFERROR(AVERAGE(P734:P735),"")</f>
        <v>100</v>
      </c>
      <c r="S734" s="261">
        <f>AVERAGE(Q734:Q735)</f>
        <v>100</v>
      </c>
      <c r="T734" s="294">
        <f>IFERROR((R734*0.7+S734*0.3)*2,S734*2)</f>
        <v>200</v>
      </c>
      <c r="U734" s="262" t="str">
        <f>IF(T734&lt;170,"ГЗ по услуге (работе) НЕ выполнено","")&amp;IF(AND(T734&gt;=170,T734&lt;=200),"ГЗ по услуге (работе) выполнено","")&amp;IF(T734&gt;200,"ГЗ по услуге (работе) ПЕРЕвыполнено","")</f>
        <v>ГЗ по услуге (работе) выполнено</v>
      </c>
      <c r="V734" s="275"/>
      <c r="W734" s="268"/>
      <c r="X734" s="271"/>
    </row>
    <row r="735" spans="1:24" ht="28.5" customHeight="1" thickBot="1" x14ac:dyDescent="0.3">
      <c r="A735" s="307"/>
      <c r="B735" s="44" t="str">
        <f t="shared" si="540"/>
        <v>ГБУЗ АО Клинический родильный дом им.Ю.А. Пасхаловой</v>
      </c>
      <c r="C735" s="298"/>
      <c r="D735" s="19" t="str">
        <f t="shared" si="5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5" s="262"/>
      <c r="F735" s="44" t="str">
        <f t="shared" si="564"/>
        <v>заключение договоров</v>
      </c>
      <c r="G735" s="264"/>
      <c r="H735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5" s="264"/>
      <c r="J735" s="44" t="str">
        <f t="shared" si="52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5" s="72" t="s">
        <v>234</v>
      </c>
      <c r="L735" s="70" t="s">
        <v>228</v>
      </c>
      <c r="M735" s="66" t="s">
        <v>42</v>
      </c>
      <c r="N735" s="95">
        <v>14.79</v>
      </c>
      <c r="O735" s="95">
        <v>14.79</v>
      </c>
      <c r="P735" s="53" t="str">
        <f t="shared" si="570"/>
        <v/>
      </c>
      <c r="Q735" s="55">
        <f>IF(AND(N735&lt;&gt;0,M735="объем"),(O735/N735*100),"")</f>
        <v>100</v>
      </c>
      <c r="R735" s="282"/>
      <c r="S735" s="261"/>
      <c r="T735" s="294"/>
      <c r="U735" s="262"/>
      <c r="V735" s="277"/>
      <c r="W735" s="269"/>
      <c r="X735" s="272"/>
    </row>
    <row r="736" spans="1:24" ht="34.5" customHeight="1" thickBot="1" x14ac:dyDescent="0.3">
      <c r="A736" s="291" t="s">
        <v>96</v>
      </c>
      <c r="B736" s="44" t="str">
        <f t="shared" si="540"/>
        <v>ГБУ АО УМТОМО</v>
      </c>
      <c r="C736" s="289" t="s">
        <v>226</v>
      </c>
      <c r="D736" s="19" t="str">
        <f t="shared" si="5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6" s="369" t="s">
        <v>206</v>
      </c>
      <c r="F736" s="44" t="str">
        <f t="shared" si="564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36" s="290" t="s">
        <v>207</v>
      </c>
      <c r="H736" s="44" t="str">
        <f t="shared" si="565"/>
        <v>Организация и (или) проведение ремонтных работ</v>
      </c>
      <c r="I736" s="290" t="s">
        <v>163</v>
      </c>
      <c r="J736" s="44" t="str">
        <f t="shared" si="529"/>
        <v>не предусмотрено</v>
      </c>
      <c r="K736" s="68" t="s">
        <v>208</v>
      </c>
      <c r="L736" s="68" t="s">
        <v>3</v>
      </c>
      <c r="M736" s="68" t="s">
        <v>5</v>
      </c>
      <c r="N736" s="98">
        <v>99</v>
      </c>
      <c r="O736" s="98">
        <v>100</v>
      </c>
      <c r="P736" s="51">
        <f>IF(AND(N736&lt;&gt;0,M736="Кач."),O736/N736*100,"")</f>
        <v>101.01010101010101</v>
      </c>
      <c r="Q736" s="51"/>
      <c r="R736" s="282">
        <f>IFERROR(AVERAGE(P736:P737),"")</f>
        <v>101.01010101010101</v>
      </c>
      <c r="S736" s="261">
        <f>AVERAGE(Q736:Q737)</f>
        <v>94.979423868312765</v>
      </c>
      <c r="T736" s="294">
        <f>IFERROR((R736*0.7+S736*0.3)*2,S736*2)</f>
        <v>198.40179573512904</v>
      </c>
      <c r="U736" s="262" t="str">
        <f>IF(T736&lt;170,"ГЗ по услуге (работе) НЕ выполнено","")&amp;IF(AND(T736&gt;=170,T736&lt;=200),"ГЗ по услуге (работе) выполнено","")&amp;IF(T736&gt;200,"ГЗ по услуге (работе) ПЕРЕвыполнено","")</f>
        <v>ГЗ по услуге (работе) выполнено</v>
      </c>
      <c r="V736" s="290"/>
      <c r="W736" s="401">
        <f>AVERAGE(T736:T745)</f>
        <v>210.37773151042239</v>
      </c>
      <c r="X736" s="270" t="str">
        <f>IF(W736&lt;170,"ГЗ по учреждению не выполнено","")&amp;IF(AND(W736&gt;=170,W736&lt;=200),"ГЗ по учреждению выполнено","")&amp;IF(W736&gt;200,"ГЗ по учреждению перевыполнено","")</f>
        <v>ГЗ по учреждению перевыполнено</v>
      </c>
    </row>
    <row r="737" spans="1:26" ht="33.75" customHeight="1" thickBot="1" x14ac:dyDescent="0.3">
      <c r="A737" s="292"/>
      <c r="B737" s="44" t="str">
        <f t="shared" si="540"/>
        <v>ГБУ АО УМТОМО</v>
      </c>
      <c r="C737" s="289"/>
      <c r="D737" s="19" t="str">
        <f t="shared" ref="D737:D767" si="571">IF(C737="",D736,C737)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7" s="369"/>
      <c r="F737" s="44" t="str">
        <f t="shared" si="564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37" s="290"/>
      <c r="H737" s="44" t="str">
        <f t="shared" si="565"/>
        <v>Организация и (или) проведение ремонтных работ</v>
      </c>
      <c r="I737" s="290"/>
      <c r="J737" s="44" t="str">
        <f t="shared" ref="J737:J755" si="572">IF(I737="",J736,I737)</f>
        <v>не предусмотрено</v>
      </c>
      <c r="K737" s="69" t="s">
        <v>209</v>
      </c>
      <c r="L737" s="70" t="s">
        <v>41</v>
      </c>
      <c r="M737" s="66" t="s">
        <v>42</v>
      </c>
      <c r="N737" s="97">
        <v>243</v>
      </c>
      <c r="O737" s="97">
        <v>115.4</v>
      </c>
      <c r="P737" s="53" t="str">
        <f t="shared" si="536"/>
        <v/>
      </c>
      <c r="Q737" s="52">
        <f>IF(AND(N737&lt;&gt;0,M737="объем"),(O737/N737*100)/$Y$2*12,"")</f>
        <v>94.979423868312765</v>
      </c>
      <c r="R737" s="282"/>
      <c r="S737" s="261"/>
      <c r="T737" s="294"/>
      <c r="U737" s="262"/>
      <c r="V737" s="290"/>
      <c r="W737" s="402"/>
      <c r="X737" s="271"/>
    </row>
    <row r="738" spans="1:26" ht="28.5" customHeight="1" thickBot="1" x14ac:dyDescent="0.3">
      <c r="A738" s="292"/>
      <c r="B738" s="44" t="str">
        <f t="shared" si="540"/>
        <v>ГБУ АО УМТОМО</v>
      </c>
      <c r="C738" s="289"/>
      <c r="D738" s="19" t="str">
        <f t="shared" si="57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290" t="s">
        <v>210</v>
      </c>
      <c r="F738" s="44" t="str">
        <f t="shared" si="564"/>
        <v>Монтаж, наладка, ремонт и техническое обслуживание медицинской техники государственных учреждений</v>
      </c>
      <c r="G738" s="290" t="s">
        <v>211</v>
      </c>
      <c r="H738" s="44" t="str">
        <f t="shared" si="565"/>
        <v>Ремонт и обслуживание оборудования</v>
      </c>
      <c r="I738" s="290" t="s">
        <v>163</v>
      </c>
      <c r="J738" s="44" t="str">
        <f t="shared" si="572"/>
        <v>не предусмотрено</v>
      </c>
      <c r="K738" s="68" t="s">
        <v>205</v>
      </c>
      <c r="L738" s="68" t="s">
        <v>3</v>
      </c>
      <c r="M738" s="68" t="s">
        <v>5</v>
      </c>
      <c r="N738" s="98">
        <v>99</v>
      </c>
      <c r="O738" s="98">
        <v>100</v>
      </c>
      <c r="P738" s="51">
        <f>IF(AND(N738&lt;&gt;0,M738="Кач."),O738/N738*100,"")</f>
        <v>101.01010101010101</v>
      </c>
      <c r="Q738" s="51"/>
      <c r="R738" s="282">
        <f>IFERROR(AVERAGE(P738:P739),"")</f>
        <v>101.01010101010101</v>
      </c>
      <c r="S738" s="261">
        <f>AVERAGE(Q738:Q739)</f>
        <v>98.622189992748361</v>
      </c>
      <c r="T738" s="294">
        <f>IFERROR((R738*0.7+S738*0.3)*2,S738*2)</f>
        <v>200.58745540979041</v>
      </c>
      <c r="U738" s="262" t="str">
        <f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ПЕРЕвыполнено</v>
      </c>
      <c r="V738" s="290"/>
      <c r="W738" s="402"/>
      <c r="X738" s="271"/>
    </row>
    <row r="739" spans="1:26" ht="33" customHeight="1" thickBot="1" x14ac:dyDescent="0.3">
      <c r="A739" s="292"/>
      <c r="B739" s="44" t="str">
        <f t="shared" si="540"/>
        <v>ГБУ АО УМТОМО</v>
      </c>
      <c r="C739" s="289"/>
      <c r="D739" s="19" t="str">
        <f t="shared" si="57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290"/>
      <c r="F739" s="44" t="str">
        <f t="shared" si="564"/>
        <v>Монтаж, наладка, ремонт и техническое обслуживание медицинской техники государственных учреждений</v>
      </c>
      <c r="G739" s="290"/>
      <c r="H739" s="44" t="str">
        <f t="shared" si="565"/>
        <v>Ремонт и обслуживание оборудования</v>
      </c>
      <c r="I739" s="290"/>
      <c r="J739" s="44" t="str">
        <f t="shared" si="572"/>
        <v>не предусмотрено</v>
      </c>
      <c r="K739" s="69" t="s">
        <v>212</v>
      </c>
      <c r="L739" s="70" t="s">
        <v>41</v>
      </c>
      <c r="M739" s="66" t="s">
        <v>42</v>
      </c>
      <c r="N739" s="139">
        <v>1379</v>
      </c>
      <c r="O739" s="97">
        <v>680</v>
      </c>
      <c r="P739" s="53" t="str">
        <f t="shared" ref="P739" si="573">IF(AND(N739&lt;&gt;0,M739="Кач."),O739/N739*100,"")</f>
        <v/>
      </c>
      <c r="Q739" s="167">
        <f>IF(AND(N739&lt;&gt;0,M739="объем"),(O739/N739*100)/$Y$2*12,"")</f>
        <v>98.622189992748361</v>
      </c>
      <c r="R739" s="282"/>
      <c r="S739" s="261"/>
      <c r="T739" s="294"/>
      <c r="U739" s="262"/>
      <c r="V739" s="290"/>
      <c r="W739" s="402"/>
      <c r="X739" s="271"/>
    </row>
    <row r="740" spans="1:26" ht="30" customHeight="1" thickBot="1" x14ac:dyDescent="0.3">
      <c r="A740" s="292"/>
      <c r="B740" s="44" t="str">
        <f t="shared" si="540"/>
        <v>ГБУ АО УМТОМО</v>
      </c>
      <c r="C740" s="289" t="s">
        <v>213</v>
      </c>
      <c r="D740" s="19" t="str">
        <f t="shared" si="571"/>
        <v>Материально-техническое обеспечение деятельности министерства и государственных учреждений, определенных министерством</v>
      </c>
      <c r="E740" s="290" t="s">
        <v>214</v>
      </c>
      <c r="F740" s="44" t="str">
        <f t="shared" si="564"/>
        <v>Автотранспортное обслуживание должностных лиц, государственных органов и государственных учреждений</v>
      </c>
      <c r="G740" s="290" t="s">
        <v>215</v>
      </c>
      <c r="H740" s="44" t="str">
        <f t="shared" si="565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40" s="290" t="s">
        <v>101</v>
      </c>
      <c r="J740" s="44" t="str">
        <f t="shared" si="572"/>
        <v>постоянно</v>
      </c>
      <c r="K740" s="68" t="s">
        <v>216</v>
      </c>
      <c r="L740" s="68" t="s">
        <v>3</v>
      </c>
      <c r="M740" s="67" t="s">
        <v>5</v>
      </c>
      <c r="N740" s="98">
        <v>99</v>
      </c>
      <c r="O740" s="98">
        <v>100</v>
      </c>
      <c r="P740" s="51">
        <f t="shared" ref="P740:P745" si="574">IF(AND(N740&lt;&gt;0,M740="Кач."),O740/N740*100,"")</f>
        <v>101.01010101010101</v>
      </c>
      <c r="Q740" s="167"/>
      <c r="R740" s="282">
        <f>IFERROR(AVERAGE(P740:P741),"")</f>
        <v>101.01010101010101</v>
      </c>
      <c r="S740" s="261">
        <f>AVERAGE(Q740:Q741)</f>
        <v>88.827126181211781</v>
      </c>
      <c r="T740" s="294">
        <f>IFERROR((R740*0.7+S740*0.3)*2,S740*2)</f>
        <v>194.71041712286848</v>
      </c>
      <c r="U740" s="262" t="str">
        <f>IF(T740&lt;170,"ГЗ по услуге (работе) НЕ выполнено","")&amp;IF(AND(T740&gt;=170,T740&lt;=200),"ГЗ по услуге (работе) выполнено","")&amp;IF(T740&gt;200,"ГЗ по услуге (работе) ПЕРЕвыполнено","")</f>
        <v>ГЗ по услуге (работе) выполнено</v>
      </c>
      <c r="V740" s="290"/>
      <c r="W740" s="402"/>
      <c r="X740" s="271"/>
    </row>
    <row r="741" spans="1:26" ht="30.75" customHeight="1" thickBot="1" x14ac:dyDescent="0.3">
      <c r="A741" s="292"/>
      <c r="B741" s="44" t="str">
        <f t="shared" si="540"/>
        <v>ГБУ АО УМТОМО</v>
      </c>
      <c r="C741" s="289"/>
      <c r="D741" s="19" t="str">
        <f t="shared" si="571"/>
        <v>Материально-техническое обеспечение деятельности министерства и государственных учреждений, определенных министерством</v>
      </c>
      <c r="E741" s="290"/>
      <c r="F741" s="44" t="str">
        <f t="shared" si="564"/>
        <v>Автотранспортное обслуживание должностных лиц, государственных органов и государственных учреждений</v>
      </c>
      <c r="G741" s="290"/>
      <c r="H741" s="44" t="str">
        <f t="shared" si="565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41" s="290"/>
      <c r="J741" s="44" t="str">
        <f t="shared" si="572"/>
        <v>постоянно</v>
      </c>
      <c r="K741" s="69" t="s">
        <v>171</v>
      </c>
      <c r="L741" s="70" t="s">
        <v>41</v>
      </c>
      <c r="M741" s="66" t="s">
        <v>42</v>
      </c>
      <c r="N741" s="164">
        <v>43176</v>
      </c>
      <c r="O741" s="164">
        <v>19176</v>
      </c>
      <c r="P741" s="51" t="str">
        <f t="shared" si="574"/>
        <v/>
      </c>
      <c r="Q741" s="167">
        <f>IF(AND(N741&lt;&gt;0,M741="объем"),(O741/N741*100)/$Y$2*12,"")</f>
        <v>88.827126181211781</v>
      </c>
      <c r="R741" s="282"/>
      <c r="S741" s="261"/>
      <c r="T741" s="294"/>
      <c r="U741" s="262"/>
      <c r="V741" s="290"/>
      <c r="W741" s="402"/>
      <c r="X741" s="271"/>
    </row>
    <row r="742" spans="1:26" ht="30" customHeight="1" thickBot="1" x14ac:dyDescent="0.3">
      <c r="A742" s="292"/>
      <c r="B742" s="44" t="str">
        <f t="shared" si="540"/>
        <v>ГБУ АО УМТОМО</v>
      </c>
      <c r="C742" s="317" t="s">
        <v>217</v>
      </c>
      <c r="D742" s="19" t="str">
        <f t="shared" si="57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42" s="290" t="s">
        <v>217</v>
      </c>
      <c r="F742" s="44" t="str">
        <f t="shared" si="564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42" s="290" t="s">
        <v>47</v>
      </c>
      <c r="H742" s="44" t="str">
        <f t="shared" si="565"/>
        <v>Не предусмотрено</v>
      </c>
      <c r="I742" s="290" t="s">
        <v>47</v>
      </c>
      <c r="J742" s="44" t="str">
        <f t="shared" si="572"/>
        <v>Не предусмотрено</v>
      </c>
      <c r="K742" s="68" t="s">
        <v>218</v>
      </c>
      <c r="L742" s="68" t="s">
        <v>3</v>
      </c>
      <c r="M742" s="67" t="s">
        <v>5</v>
      </c>
      <c r="N742" s="98">
        <v>99</v>
      </c>
      <c r="O742" s="98">
        <v>100</v>
      </c>
      <c r="P742" s="51">
        <f t="shared" si="574"/>
        <v>101.01010101010101</v>
      </c>
      <c r="Q742" s="167"/>
      <c r="R742" s="282">
        <f t="shared" ref="R742" si="575">IFERROR(AVERAGE(P742:P743),"")</f>
        <v>101.01010101010101</v>
      </c>
      <c r="S742" s="261">
        <f t="shared" ref="S742" si="576">AVERAGE(Q742:Q743)</f>
        <v>94.624746450304258</v>
      </c>
      <c r="T742" s="294">
        <f t="shared" ref="T742" si="577">IFERROR((R742*0.7+S742*0.3)*2,S742*2)</f>
        <v>198.18898928432395</v>
      </c>
      <c r="U742" s="262" t="str">
        <f t="shared" ref="U742" si="578">IF(T742&lt;170,"ГЗ по услуге (работе) НЕ выполнено","")&amp;IF(AND(T742&gt;=170,T742&lt;=200),"ГЗ по услуге (работе) выполнено","")&amp;IF(T742&gt;200,"ГЗ по услуге (работе) ПЕРЕвыполнено","")</f>
        <v>ГЗ по услуге (работе) выполнено</v>
      </c>
      <c r="V742" s="275"/>
      <c r="W742" s="402"/>
      <c r="X742" s="271"/>
    </row>
    <row r="743" spans="1:26" ht="33" customHeight="1" thickBot="1" x14ac:dyDescent="0.3">
      <c r="A743" s="292"/>
      <c r="B743" s="44" t="str">
        <f t="shared" si="540"/>
        <v>ГБУ АО УМТОМО</v>
      </c>
      <c r="C743" s="318"/>
      <c r="D743" s="19" t="str">
        <f t="shared" si="57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43" s="290"/>
      <c r="F743" s="44" t="str">
        <f t="shared" si="564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43" s="290"/>
      <c r="H743" s="44" t="str">
        <f t="shared" si="565"/>
        <v>Не предусмотрено</v>
      </c>
      <c r="I743" s="290"/>
      <c r="J743" s="44" t="str">
        <f t="shared" si="572"/>
        <v>Не предусмотрено</v>
      </c>
      <c r="K743" s="69" t="s">
        <v>219</v>
      </c>
      <c r="L743" s="70" t="s">
        <v>41</v>
      </c>
      <c r="M743" s="66" t="s">
        <v>42</v>
      </c>
      <c r="N743" s="164">
        <v>5916</v>
      </c>
      <c r="O743" s="164">
        <v>2799</v>
      </c>
      <c r="P743" s="51" t="str">
        <f t="shared" si="574"/>
        <v/>
      </c>
      <c r="Q743" s="167">
        <f>IF(AND(N743&lt;&gt;0,M743="объем"),(O743/N743*100)/$Y$2*12,"")</f>
        <v>94.624746450304258</v>
      </c>
      <c r="R743" s="282"/>
      <c r="S743" s="261"/>
      <c r="T743" s="294"/>
      <c r="U743" s="262"/>
      <c r="V743" s="276"/>
      <c r="W743" s="402"/>
      <c r="X743" s="271"/>
    </row>
    <row r="744" spans="1:26" ht="38.25" customHeight="1" thickBot="1" x14ac:dyDescent="0.3">
      <c r="A744" s="292"/>
      <c r="B744" s="44" t="str">
        <f t="shared" si="540"/>
        <v>ГБУ АО УМТОМО</v>
      </c>
      <c r="C744" s="317" t="s">
        <v>260</v>
      </c>
      <c r="D744" s="19" t="str">
        <f t="shared" si="57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44" s="275" t="s">
        <v>260</v>
      </c>
      <c r="F744" s="44" t="str">
        <f t="shared" si="564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44" s="275" t="s">
        <v>261</v>
      </c>
      <c r="H744" s="44" t="str">
        <f t="shared" si="565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44" s="275" t="s">
        <v>262</v>
      </c>
      <c r="J744" s="44" t="str">
        <f t="shared" si="572"/>
        <v>Экспертом</v>
      </c>
      <c r="K744" s="68" t="s">
        <v>264</v>
      </c>
      <c r="L744" s="70" t="s">
        <v>145</v>
      </c>
      <c r="M744" s="67" t="s">
        <v>5</v>
      </c>
      <c r="N744" s="98">
        <v>16</v>
      </c>
      <c r="O744" s="98">
        <v>16</v>
      </c>
      <c r="P744" s="51">
        <f t="shared" si="574"/>
        <v>100</v>
      </c>
      <c r="Q744" s="52"/>
      <c r="R744" s="282">
        <f t="shared" ref="R744" si="579">IFERROR(AVERAGE(P744:P745),"")</f>
        <v>100</v>
      </c>
      <c r="S744" s="261">
        <f t="shared" ref="S744" si="580">AVERAGE(Q744:Q745)</f>
        <v>200</v>
      </c>
      <c r="T744" s="294">
        <f t="shared" ref="T744" si="581">IFERROR((R744*0.7+S744*0.3)*2,S744*2)</f>
        <v>260</v>
      </c>
      <c r="U744" s="262" t="str">
        <f t="shared" ref="U744" si="582">IF(T744&lt;170,"ГЗ по услуге (работе) НЕ выполнено","")&amp;IF(AND(T744&gt;=170,T744&lt;=200),"ГЗ по услуге (работе) выполнено","")&amp;IF(T744&gt;200,"ГЗ по услуге (работе) ПЕРЕвыполнено","")</f>
        <v>ГЗ по услуге (работе) ПЕРЕвыполнено</v>
      </c>
      <c r="V744" s="276"/>
      <c r="W744" s="402"/>
      <c r="X744" s="271"/>
    </row>
    <row r="745" spans="1:26" ht="36" customHeight="1" thickBot="1" x14ac:dyDescent="0.3">
      <c r="A745" s="293"/>
      <c r="B745" s="44" t="str">
        <f t="shared" si="540"/>
        <v>ГБУ АО УМТОМО</v>
      </c>
      <c r="C745" s="318"/>
      <c r="D745" s="19" t="str">
        <f t="shared" si="57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45" s="277"/>
      <c r="F745" s="44" t="str">
        <f t="shared" si="564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45" s="277"/>
      <c r="H745" s="44" t="str">
        <f t="shared" si="565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45" s="277"/>
      <c r="J745" s="44" t="str">
        <f t="shared" si="572"/>
        <v>Экспертом</v>
      </c>
      <c r="K745" s="69" t="s">
        <v>263</v>
      </c>
      <c r="L745" s="141" t="s">
        <v>145</v>
      </c>
      <c r="M745" s="76" t="s">
        <v>42</v>
      </c>
      <c r="N745" s="96">
        <v>16</v>
      </c>
      <c r="O745" s="96">
        <v>16</v>
      </c>
      <c r="P745" s="51" t="str">
        <f t="shared" si="574"/>
        <v/>
      </c>
      <c r="Q745" s="52">
        <f>IF(AND(N745&lt;&gt;0,M745="объем"),(O745/N745*100)/$Y$2*12,"")</f>
        <v>200</v>
      </c>
      <c r="R745" s="282"/>
      <c r="S745" s="261"/>
      <c r="T745" s="294"/>
      <c r="U745" s="262"/>
      <c r="V745" s="277"/>
      <c r="W745" s="403"/>
      <c r="X745" s="272"/>
    </row>
    <row r="746" spans="1:26" ht="41.25" customHeight="1" thickBot="1" x14ac:dyDescent="0.3">
      <c r="A746" s="286" t="s">
        <v>252</v>
      </c>
      <c r="B746" s="44" t="str">
        <f t="shared" si="540"/>
        <v>ГAУ АО «Астраханские аптеки»</v>
      </c>
      <c r="C746" s="289" t="s">
        <v>220</v>
      </c>
      <c r="D746" s="19" t="str">
        <f t="shared" si="571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46" s="290" t="s">
        <v>163</v>
      </c>
      <c r="F746" s="44" t="str">
        <f t="shared" si="564"/>
        <v>не предусмотрено</v>
      </c>
      <c r="G746" s="290" t="s">
        <v>163</v>
      </c>
      <c r="H746" s="44" t="str">
        <f t="shared" si="565"/>
        <v>не предусмотрено</v>
      </c>
      <c r="I746" s="290" t="s">
        <v>163</v>
      </c>
      <c r="J746" s="44" t="str">
        <f t="shared" si="572"/>
        <v>не предусмотрено</v>
      </c>
      <c r="K746" s="68" t="s">
        <v>221</v>
      </c>
      <c r="L746" s="68" t="s">
        <v>3</v>
      </c>
      <c r="M746" s="68" t="s">
        <v>5</v>
      </c>
      <c r="N746" s="98">
        <v>100</v>
      </c>
      <c r="O746" s="98">
        <v>100</v>
      </c>
      <c r="P746" s="51">
        <f t="shared" ref="P746:P752" si="583">IF(AND(N746&lt;&gt;0,M746="Кач."),O746/N746*100,"")</f>
        <v>100</v>
      </c>
      <c r="Q746" s="52"/>
      <c r="R746" s="282">
        <f>IFERROR(AVERAGE(P746:P747),"")</f>
        <v>100</v>
      </c>
      <c r="S746" s="259">
        <f>AVERAGE(Q746:Q747)</f>
        <v>99.960206923995202</v>
      </c>
      <c r="T746" s="280">
        <f>IFERROR((R746*0.7+S746*0.3)*2,S746*2)</f>
        <v>199.97612415439713</v>
      </c>
      <c r="U746" s="263" t="str">
        <f t="shared" ref="U746" si="584">IF(T746&lt;170,"ГЗ по услуге (работе) НЕ выполнено","")&amp;IF(AND(T746&gt;=170,T746&lt;=200),"ГЗ по услуге (работе) выполнено","")&amp;IF(T746&gt;200,"ГЗ по услуге (работе) ПЕРЕвыполнено","")</f>
        <v>ГЗ по услуге (работе) выполнено</v>
      </c>
      <c r="V746" s="275"/>
      <c r="W746" s="267">
        <f>AVERAGE(T746:T751)</f>
        <v>200.46342185617951</v>
      </c>
      <c r="X746" s="270" t="str">
        <f>IF(W746&lt;170,"ГЗ по учреждению не выполнено","")&amp;IF(AND(W746&gt;=170,W746&lt;=200),"ГЗ по учреждению выполнено","")&amp;IF(W746&gt;200,"ГЗ по учреждению перевыполнено","")</f>
        <v>ГЗ по учреждению перевыполнено</v>
      </c>
    </row>
    <row r="747" spans="1:26" ht="38.25" customHeight="1" thickBot="1" x14ac:dyDescent="0.3">
      <c r="A747" s="287"/>
      <c r="B747" s="44" t="str">
        <f t="shared" si="540"/>
        <v>ГAУ АО «Астраханские аптеки»</v>
      </c>
      <c r="C747" s="289"/>
      <c r="D747" s="19" t="str">
        <f t="shared" si="571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47" s="290"/>
      <c r="F747" s="44" t="str">
        <f t="shared" si="564"/>
        <v>не предусмотрено</v>
      </c>
      <c r="G747" s="290"/>
      <c r="H747" s="44" t="str">
        <f t="shared" si="565"/>
        <v>не предусмотрено</v>
      </c>
      <c r="I747" s="290"/>
      <c r="J747" s="44" t="str">
        <f t="shared" si="572"/>
        <v>не предусмотрено</v>
      </c>
      <c r="K747" s="69" t="s">
        <v>222</v>
      </c>
      <c r="L747" s="81" t="s">
        <v>41</v>
      </c>
      <c r="M747" s="76" t="s">
        <v>42</v>
      </c>
      <c r="N747" s="162">
        <v>2513</v>
      </c>
      <c r="O747" s="96">
        <v>1256</v>
      </c>
      <c r="P747" s="58" t="str">
        <f t="shared" si="583"/>
        <v/>
      </c>
      <c r="Q747" s="59">
        <f t="shared" ref="Q747" si="585">IF(AND(N747&lt;&gt;0,M747="объем"),(O747/N747*100)/$Y$2*12,"")</f>
        <v>99.960206923995202</v>
      </c>
      <c r="R747" s="282"/>
      <c r="S747" s="260"/>
      <c r="T747" s="305"/>
      <c r="U747" s="264"/>
      <c r="V747" s="277"/>
      <c r="W747" s="268"/>
      <c r="X747" s="271"/>
      <c r="Y747" s="29"/>
      <c r="Z747" s="29"/>
    </row>
    <row r="748" spans="1:26" ht="39" customHeight="1" thickBot="1" x14ac:dyDescent="0.3">
      <c r="A748" s="287"/>
      <c r="B748" s="44" t="str">
        <f t="shared" si="540"/>
        <v>ГAУ АО «Астраханские аптеки»</v>
      </c>
      <c r="C748" s="289" t="s">
        <v>223</v>
      </c>
      <c r="D748" s="19" t="str">
        <f t="shared" si="571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48" s="290" t="s">
        <v>163</v>
      </c>
      <c r="F748" s="44" t="str">
        <f t="shared" si="564"/>
        <v>не предусмотрено</v>
      </c>
      <c r="G748" s="290" t="s">
        <v>163</v>
      </c>
      <c r="H748" s="44" t="str">
        <f t="shared" si="565"/>
        <v>не предусмотрено</v>
      </c>
      <c r="I748" s="290" t="s">
        <v>163</v>
      </c>
      <c r="J748" s="44" t="str">
        <f t="shared" si="572"/>
        <v>не предусмотрено</v>
      </c>
      <c r="K748" s="68" t="s">
        <v>221</v>
      </c>
      <c r="L748" s="68" t="s">
        <v>3</v>
      </c>
      <c r="M748" s="68" t="s">
        <v>5</v>
      </c>
      <c r="N748" s="98">
        <v>100</v>
      </c>
      <c r="O748" s="98">
        <v>100</v>
      </c>
      <c r="P748" s="51">
        <f t="shared" si="583"/>
        <v>100</v>
      </c>
      <c r="Q748" s="52"/>
      <c r="R748" s="282">
        <f>IFERROR(AVERAGE(P748:P749),"")</f>
        <v>100</v>
      </c>
      <c r="S748" s="261">
        <f>AVERAGE(Q748:Q749)</f>
        <v>100</v>
      </c>
      <c r="T748" s="294">
        <f>IFERROR((R748*0.7+S748*0.3)*2,S748*2)</f>
        <v>200</v>
      </c>
      <c r="U748" s="262" t="str">
        <f t="shared" ref="U748:U750" si="586">IF(T748&lt;170,"ГЗ по услуге (работе) НЕ выполнено","")&amp;IF(AND(T748&gt;=170,T748&lt;=200),"ГЗ по услуге (работе) выполнено","")&amp;IF(T748&gt;200,"ГЗ по услуге (работе) ПЕРЕвыполнено","")</f>
        <v>ГЗ по услуге (работе) выполнено</v>
      </c>
      <c r="V748" s="290"/>
      <c r="W748" s="268"/>
      <c r="X748" s="271"/>
    </row>
    <row r="749" spans="1:26" ht="37.5" customHeight="1" thickBot="1" x14ac:dyDescent="0.3">
      <c r="A749" s="287"/>
      <c r="B749" s="44" t="str">
        <f t="shared" si="540"/>
        <v>ГAУ АО «Астраханские аптеки»</v>
      </c>
      <c r="C749" s="289"/>
      <c r="D749" s="19" t="str">
        <f t="shared" si="571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49" s="290"/>
      <c r="F749" s="44" t="str">
        <f t="shared" si="564"/>
        <v>не предусмотрено</v>
      </c>
      <c r="G749" s="290"/>
      <c r="H749" s="44" t="str">
        <f t="shared" si="565"/>
        <v>не предусмотрено</v>
      </c>
      <c r="I749" s="290"/>
      <c r="J749" s="44" t="str">
        <f t="shared" si="572"/>
        <v>не предусмотрено</v>
      </c>
      <c r="K749" s="69" t="s">
        <v>222</v>
      </c>
      <c r="L749" s="81" t="s">
        <v>41</v>
      </c>
      <c r="M749" s="76" t="s">
        <v>42</v>
      </c>
      <c r="N749" s="96">
        <v>24</v>
      </c>
      <c r="O749" s="96">
        <v>12</v>
      </c>
      <c r="P749" s="58" t="str">
        <f t="shared" si="583"/>
        <v/>
      </c>
      <c r="Q749" s="59">
        <f t="shared" ref="Q749:Q751" si="587">IF(AND(N749&lt;&gt;0,M749="объем"),(O749/N749*100)/$Y$2*12,"")</f>
        <v>100</v>
      </c>
      <c r="R749" s="282"/>
      <c r="S749" s="261"/>
      <c r="T749" s="294"/>
      <c r="U749" s="262"/>
      <c r="V749" s="290"/>
      <c r="W749" s="268"/>
      <c r="X749" s="271"/>
    </row>
    <row r="750" spans="1:26" ht="39" customHeight="1" thickBot="1" x14ac:dyDescent="0.3">
      <c r="A750" s="287"/>
      <c r="B750" s="44" t="str">
        <f t="shared" si="540"/>
        <v>ГAУ АО «Астраханские аптеки»</v>
      </c>
      <c r="C750" s="317" t="s">
        <v>249</v>
      </c>
      <c r="D750" s="19" t="str">
        <f t="shared" si="571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50" s="275" t="s">
        <v>163</v>
      </c>
      <c r="F750" s="44" t="str">
        <f t="shared" si="564"/>
        <v>не предусмотрено</v>
      </c>
      <c r="G750" s="275" t="s">
        <v>163</v>
      </c>
      <c r="H750" s="44" t="str">
        <f t="shared" si="565"/>
        <v>не предусмотрено</v>
      </c>
      <c r="I750" s="275" t="s">
        <v>163</v>
      </c>
      <c r="J750" s="44" t="str">
        <f t="shared" si="572"/>
        <v>не предусмотрено</v>
      </c>
      <c r="K750" s="69" t="s">
        <v>250</v>
      </c>
      <c r="L750" s="131" t="s">
        <v>3</v>
      </c>
      <c r="M750" s="76" t="s">
        <v>5</v>
      </c>
      <c r="N750" s="98">
        <v>99</v>
      </c>
      <c r="O750" s="98">
        <v>100</v>
      </c>
      <c r="P750" s="135">
        <f t="shared" si="583"/>
        <v>101.01010101010101</v>
      </c>
      <c r="Q750" s="130"/>
      <c r="R750" s="265">
        <f>IFERROR(AVERAGE(P750:P751),"")</f>
        <v>101.01010101010101</v>
      </c>
      <c r="S750" s="259">
        <f>AVERAGE(Q750:Q751)</f>
        <v>100</v>
      </c>
      <c r="T750" s="280">
        <f>IFERROR((R750*0.7+S750*0.3)*2,S750*2)</f>
        <v>201.4141414141414</v>
      </c>
      <c r="U750" s="263" t="str">
        <f t="shared" si="586"/>
        <v>ГЗ по услуге (работе) ПЕРЕвыполнено</v>
      </c>
      <c r="V750" s="275"/>
      <c r="W750" s="268"/>
      <c r="X750" s="271"/>
    </row>
    <row r="751" spans="1:26" ht="39.75" customHeight="1" thickBot="1" x14ac:dyDescent="0.3">
      <c r="A751" s="288"/>
      <c r="B751" s="44" t="str">
        <f t="shared" si="540"/>
        <v>ГAУ АО «Астраханские аптеки»</v>
      </c>
      <c r="C751" s="318"/>
      <c r="D751" s="19" t="str">
        <f t="shared" si="571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51" s="277"/>
      <c r="F751" s="44" t="str">
        <f t="shared" si="564"/>
        <v>не предусмотрено</v>
      </c>
      <c r="G751" s="277"/>
      <c r="H751" s="44" t="str">
        <f t="shared" si="565"/>
        <v>не предусмотрено</v>
      </c>
      <c r="I751" s="277"/>
      <c r="J751" s="44" t="str">
        <f t="shared" si="572"/>
        <v>не предусмотрено</v>
      </c>
      <c r="K751" s="69" t="s">
        <v>167</v>
      </c>
      <c r="L751" s="131" t="s">
        <v>41</v>
      </c>
      <c r="M751" s="76" t="s">
        <v>42</v>
      </c>
      <c r="N751" s="162">
        <v>60000</v>
      </c>
      <c r="O751" s="162">
        <v>30000</v>
      </c>
      <c r="P751" s="132" t="str">
        <f t="shared" si="583"/>
        <v/>
      </c>
      <c r="Q751" s="130">
        <f t="shared" si="587"/>
        <v>100</v>
      </c>
      <c r="R751" s="266"/>
      <c r="S751" s="260"/>
      <c r="T751" s="305"/>
      <c r="U751" s="264"/>
      <c r="V751" s="277"/>
      <c r="W751" s="269"/>
      <c r="X751" s="272"/>
    </row>
    <row r="752" spans="1:26" ht="40.5" customHeight="1" thickBot="1" x14ac:dyDescent="0.3">
      <c r="A752" s="291" t="s">
        <v>229</v>
      </c>
      <c r="B752" s="44" t="str">
        <f t="shared" ref="B752:B764" si="588">IF(A752="",B751,A752)</f>
        <v>ГБУЗ АО "ДГП № 3"</v>
      </c>
      <c r="C752" s="284" t="s">
        <v>226</v>
      </c>
      <c r="D752" s="19" t="str">
        <f t="shared" ref="D752:D756" si="589">IF(C752="",D751,C752)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2" s="263" t="s">
        <v>277</v>
      </c>
      <c r="F752" s="44" t="str">
        <f t="shared" ref="F752:F769" si="590">IF(E752="",F751,E752)</f>
        <v>заключение договоров</v>
      </c>
      <c r="G752" s="263" t="s">
        <v>279</v>
      </c>
      <c r="H752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2" s="263" t="s">
        <v>278</v>
      </c>
      <c r="J752" s="44" t="str">
        <f>IF(I752="",J751,I752)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2" s="71" t="s">
        <v>227</v>
      </c>
      <c r="L752" s="70" t="s">
        <v>3</v>
      </c>
      <c r="M752" s="67" t="s">
        <v>5</v>
      </c>
      <c r="N752" s="98">
        <v>100</v>
      </c>
      <c r="O752" s="98">
        <v>100</v>
      </c>
      <c r="P752" s="51">
        <f t="shared" si="583"/>
        <v>100</v>
      </c>
      <c r="Q752" s="52"/>
      <c r="R752" s="265">
        <f>IFERROR(AVERAGE(P752:P753),"")</f>
        <v>100</v>
      </c>
      <c r="S752" s="259">
        <f>AVERAGE(Q752:Q753)</f>
        <v>100</v>
      </c>
      <c r="T752" s="280">
        <f>IFERROR((R752*0.7+S752*0.3)*2,S752*2)</f>
        <v>200</v>
      </c>
      <c r="U752" s="263" t="str">
        <f t="shared" ref="U752:U754" si="591">IF(T752&lt;170,"ГЗ по услуге (работе) НЕ выполнено","")&amp;IF(AND(T752&gt;=170,T752&lt;=200),"ГЗ по услуге (работе) выполнено","")&amp;IF(T752&gt;200,"ГЗ по услуге (работе) ПЕРЕвыполнено","")</f>
        <v>ГЗ по услуге (работе) выполнено</v>
      </c>
      <c r="V752" s="275"/>
      <c r="W752" s="267">
        <f>AVERAGE(T752:T755)</f>
        <v>204.63709677419354</v>
      </c>
      <c r="X752" s="270" t="str">
        <f>IF(W752&lt;170,"ГЗ по учреждению не выполнено","")&amp;IF(AND(W752&gt;=170,W752&lt;=200),"ГЗ по учреждению выполнено","")&amp;IF(W752&gt;200,"ГЗ по учреждению перевыполнено","")</f>
        <v>ГЗ по учреждению перевыполнено</v>
      </c>
    </row>
    <row r="753" spans="1:24" ht="41.25" customHeight="1" thickBot="1" x14ac:dyDescent="0.3">
      <c r="A753" s="292"/>
      <c r="B753" s="182" t="str">
        <f t="shared" si="588"/>
        <v>ГБУЗ АО "ДГП № 3"</v>
      </c>
      <c r="C753" s="285"/>
      <c r="D753" s="19" t="str">
        <f t="shared" si="5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3" s="264"/>
      <c r="F753" s="44" t="str">
        <f t="shared" si="590"/>
        <v>заключение договоров</v>
      </c>
      <c r="G753" s="264"/>
      <c r="H753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3" s="264"/>
      <c r="J753" s="44" t="str">
        <f t="shared" si="5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3" s="183" t="s">
        <v>234</v>
      </c>
      <c r="L753" s="70" t="s">
        <v>228</v>
      </c>
      <c r="M753" s="66" t="s">
        <v>42</v>
      </c>
      <c r="N753" s="96">
        <v>12.4</v>
      </c>
      <c r="O753" s="96">
        <v>12.4</v>
      </c>
      <c r="P753" s="178" t="str">
        <f t="shared" ref="P753:P755" si="592">IF(AND(N753&lt;&gt;0,M753="Кач."),O753/N753*100,"")</f>
        <v/>
      </c>
      <c r="Q753" s="55">
        <f>IF(AND(N753&lt;&gt;0,M753="объем"),(O753/N753*100),"")</f>
        <v>100</v>
      </c>
      <c r="R753" s="266"/>
      <c r="S753" s="260"/>
      <c r="T753" s="305"/>
      <c r="U753" s="264"/>
      <c r="V753" s="277"/>
      <c r="W753" s="268"/>
      <c r="X753" s="271"/>
    </row>
    <row r="754" spans="1:24" ht="48.75" customHeight="1" thickBot="1" x14ac:dyDescent="0.3">
      <c r="A754" s="292"/>
      <c r="B754" s="182" t="str">
        <f t="shared" si="588"/>
        <v>ГБУЗ АО "ДГП № 3"</v>
      </c>
      <c r="C754" s="284" t="s">
        <v>300</v>
      </c>
      <c r="D754" s="19" t="str">
        <f t="shared" si="58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4" s="263" t="s">
        <v>295</v>
      </c>
      <c r="F754" s="44" t="str">
        <f t="shared" si="590"/>
        <v>Амбулаторно</v>
      </c>
      <c r="G754" s="263" t="s">
        <v>300</v>
      </c>
      <c r="H754" s="44" t="str">
        <f t="shared" si="565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4" s="263" t="s">
        <v>47</v>
      </c>
      <c r="J754" s="44" t="str">
        <f t="shared" si="572"/>
        <v>Не предусмотрено</v>
      </c>
      <c r="K754" s="183" t="s">
        <v>296</v>
      </c>
      <c r="L754" s="68" t="s">
        <v>3</v>
      </c>
      <c r="M754" s="67" t="s">
        <v>5</v>
      </c>
      <c r="N754" s="98">
        <v>99</v>
      </c>
      <c r="O754" s="98">
        <v>99</v>
      </c>
      <c r="P754" s="178">
        <f t="shared" si="592"/>
        <v>100</v>
      </c>
      <c r="Q754" s="55" t="str">
        <f t="shared" ref="Q754" si="593">IF(AND(N754&lt;&gt;0,M754="объем"),(O754/N754*100),"")</f>
        <v/>
      </c>
      <c r="R754" s="265">
        <f t="shared" ref="R754:R756" si="594">IFERROR(AVERAGE(P754:P755),"")</f>
        <v>100</v>
      </c>
      <c r="S754" s="259">
        <f t="shared" ref="S754" si="595">AVERAGE(Q754:Q755)</f>
        <v>115.45698924731184</v>
      </c>
      <c r="T754" s="280">
        <f t="shared" ref="T754" si="596">IFERROR((R754*0.7+S754*0.3)*2,S754*2)</f>
        <v>209.2741935483871</v>
      </c>
      <c r="U754" s="263" t="str">
        <f t="shared" si="591"/>
        <v>ГЗ по услуге (работе) ПЕРЕвыполнено</v>
      </c>
      <c r="V754" s="275"/>
      <c r="W754" s="268"/>
      <c r="X754" s="271"/>
    </row>
    <row r="755" spans="1:24" ht="51" customHeight="1" thickBot="1" x14ac:dyDescent="0.3">
      <c r="A755" s="293"/>
      <c r="B755" s="182" t="str">
        <f t="shared" si="588"/>
        <v>ГБУЗ АО "ДГП № 3"</v>
      </c>
      <c r="C755" s="285"/>
      <c r="D755" s="19" t="str">
        <f t="shared" si="58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5" s="264"/>
      <c r="F755" s="44" t="str">
        <f t="shared" si="590"/>
        <v>Амбулаторно</v>
      </c>
      <c r="G755" s="264"/>
      <c r="H755" s="44" t="str">
        <f t="shared" ref="H755" si="597">IF(G755="",H754,G755)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5" s="264"/>
      <c r="J755" s="44" t="str">
        <f t="shared" si="572"/>
        <v>Не предусмотрено</v>
      </c>
      <c r="K755" s="183" t="s">
        <v>40</v>
      </c>
      <c r="L755" s="70" t="s">
        <v>118</v>
      </c>
      <c r="M755" s="66" t="s">
        <v>42</v>
      </c>
      <c r="N755" s="96">
        <v>4464</v>
      </c>
      <c r="O755" s="162">
        <v>2577</v>
      </c>
      <c r="P755" s="178" t="str">
        <f t="shared" si="592"/>
        <v/>
      </c>
      <c r="Q755" s="55">
        <f t="shared" ref="Q755" si="598">IF(AND(N755&lt;&gt;0,M755="объем"),(O755/N755*100)/$Y$2*12,"")</f>
        <v>115.45698924731184</v>
      </c>
      <c r="R755" s="266"/>
      <c r="S755" s="260"/>
      <c r="T755" s="305"/>
      <c r="U755" s="264"/>
      <c r="V755" s="277"/>
      <c r="W755" s="269"/>
      <c r="X755" s="272"/>
    </row>
    <row r="756" spans="1:24" ht="45.75" customHeight="1" thickBot="1" x14ac:dyDescent="0.3">
      <c r="A756" s="311" t="s">
        <v>230</v>
      </c>
      <c r="B756" s="44" t="str">
        <f>IF(A756="",B755,A756)</f>
        <v>ГБУЗ АО "ДГП № 4"</v>
      </c>
      <c r="C756" s="284" t="s">
        <v>226</v>
      </c>
      <c r="D756" s="19" t="str">
        <f t="shared" si="5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6" s="263" t="s">
        <v>277</v>
      </c>
      <c r="F756" s="44" t="str">
        <f t="shared" ref="F756" si="599">IF(E756="",F755,E756)</f>
        <v>заключение договоров</v>
      </c>
      <c r="G756" s="263" t="s">
        <v>279</v>
      </c>
      <c r="H756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6" s="144" t="s">
        <v>278</v>
      </c>
      <c r="J756" s="44" t="str">
        <f>IF(I756="",J755,I756)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6" s="71" t="s">
        <v>227</v>
      </c>
      <c r="L756" s="70" t="s">
        <v>3</v>
      </c>
      <c r="M756" s="67" t="s">
        <v>5</v>
      </c>
      <c r="N756" s="98">
        <v>100</v>
      </c>
      <c r="O756" s="98">
        <v>100</v>
      </c>
      <c r="P756" s="51">
        <f>IF(AND(N756&lt;&gt;0,M756="Кач."),O756/N756*100,"")</f>
        <v>100</v>
      </c>
      <c r="Q756" s="52"/>
      <c r="R756" s="265">
        <f t="shared" si="594"/>
        <v>100</v>
      </c>
      <c r="S756" s="259">
        <f>AVERAGE(Q756:Q757)</f>
        <v>100</v>
      </c>
      <c r="T756" s="280">
        <f>IFERROR((R756*0.7+S756*0.3)*2,S756*2)</f>
        <v>200</v>
      </c>
      <c r="U756" s="263" t="str">
        <f t="shared" ref="U756:U758" si="600">IF(T756&lt;170,"ГЗ по услуге (работе) НЕ выполнено","")&amp;IF(AND(T756&gt;=170,T756&lt;=200),"ГЗ по услуге (работе) выполнено","")&amp;IF(T756&gt;200,"ГЗ по услуге (работе) ПЕРЕвыполнено","")</f>
        <v>ГЗ по услуге (работе) выполнено</v>
      </c>
      <c r="V756" s="275"/>
      <c r="W756" s="267">
        <f>AVERAGE(T756:T759)</f>
        <v>200.7070707070707</v>
      </c>
      <c r="X756" s="270" t="str">
        <f>IF(W756&lt;170,"ГЗ по учреждению не выполнено","")&amp;IF(AND(W756&gt;=170,W756&lt;=200),"ГЗ по учреждению выполнено","")&amp;IF(W756&gt;200,"ГЗ по учреждению перевыполнено","")</f>
        <v>ГЗ по учреждению перевыполнено</v>
      </c>
    </row>
    <row r="757" spans="1:24" ht="41.25" customHeight="1" thickBot="1" x14ac:dyDescent="0.3">
      <c r="A757" s="368"/>
      <c r="B757" s="44" t="str">
        <f>IF(A757="",B756,A757)</f>
        <v>ГБУЗ АО "ДГП № 4"</v>
      </c>
      <c r="C757" s="285"/>
      <c r="D757" s="19" t="str">
        <f>IF(C757="",D756,C757)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7" s="264"/>
      <c r="F757" s="44" t="str">
        <f>IF(E757="",F756,E757)</f>
        <v>заключение договоров</v>
      </c>
      <c r="G757" s="264"/>
      <c r="H757" s="44" t="str">
        <f>IF(G757="",H756,G757)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7" s="181"/>
      <c r="J757" s="44" t="str">
        <f>IF(I757="",J756,I757)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7" s="183" t="s">
        <v>234</v>
      </c>
      <c r="L757" s="70" t="s">
        <v>228</v>
      </c>
      <c r="M757" s="66" t="s">
        <v>42</v>
      </c>
      <c r="N757" s="96">
        <v>0.95</v>
      </c>
      <c r="O757" s="96">
        <v>0.95</v>
      </c>
      <c r="P757" s="177" t="str">
        <f t="shared" ref="P757:P759" si="601">IF(AND(N757&lt;&gt;0,M757="Кач."),O757/N757*100,"")</f>
        <v/>
      </c>
      <c r="Q757" s="55">
        <f>IF(AND(N757&lt;&gt;0,M757="объем"),(O757/N757*100),"")</f>
        <v>100</v>
      </c>
      <c r="R757" s="266"/>
      <c r="S757" s="260"/>
      <c r="T757" s="305"/>
      <c r="U757" s="264"/>
      <c r="V757" s="277"/>
      <c r="W757" s="268"/>
      <c r="X757" s="271"/>
    </row>
    <row r="758" spans="1:24" ht="42.75" customHeight="1" thickBot="1" x14ac:dyDescent="0.3">
      <c r="A758" s="368"/>
      <c r="B758" s="44" t="str">
        <f t="shared" ref="B758:B761" si="602">IF(A758="",B757,A758)</f>
        <v>ГБУЗ АО "ДГП № 4"</v>
      </c>
      <c r="C758" s="284" t="s">
        <v>300</v>
      </c>
      <c r="D758" s="19" t="str">
        <f t="shared" ref="D758" si="603">IF(C758="",D757,C758)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8" s="263" t="s">
        <v>295</v>
      </c>
      <c r="F758" s="44" t="str">
        <f t="shared" ref="F758" si="604">IF(E758="",F757,E758)</f>
        <v>Амбулаторно</v>
      </c>
      <c r="G758" s="263" t="s">
        <v>300</v>
      </c>
      <c r="H758" s="44" t="str">
        <f t="shared" ref="H758" si="605">IF(G758="",H757,G758)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8" s="263" t="s">
        <v>47</v>
      </c>
      <c r="J758" s="44" t="str">
        <f t="shared" ref="J758:J759" si="606">IF(I758="",J757,I758)</f>
        <v>Не предусмотрено</v>
      </c>
      <c r="K758" s="187" t="s">
        <v>296</v>
      </c>
      <c r="L758" s="68" t="s">
        <v>3</v>
      </c>
      <c r="M758" s="67" t="s">
        <v>5</v>
      </c>
      <c r="N758" s="98">
        <v>99</v>
      </c>
      <c r="O758" s="98">
        <v>100</v>
      </c>
      <c r="P758" s="178">
        <f t="shared" si="601"/>
        <v>101.01010101010101</v>
      </c>
      <c r="Q758" s="180"/>
      <c r="R758" s="265">
        <f t="shared" ref="R758" si="607">IFERROR(AVERAGE(P758:P759),"")</f>
        <v>101.01010101010101</v>
      </c>
      <c r="S758" s="259">
        <f t="shared" ref="S758" si="608">AVERAGE(Q758:Q759)</f>
        <v>100</v>
      </c>
      <c r="T758" s="280">
        <f t="shared" ref="T758:T762" si="609">IFERROR((R758*0.7+S758*0.3)*2,S758*2)</f>
        <v>201.4141414141414</v>
      </c>
      <c r="U758" s="263" t="str">
        <f t="shared" si="600"/>
        <v>ГЗ по услуге (работе) ПЕРЕвыполнено</v>
      </c>
      <c r="V758" s="275"/>
      <c r="W758" s="268"/>
      <c r="X758" s="271"/>
    </row>
    <row r="759" spans="1:24" ht="39.75" customHeight="1" thickBot="1" x14ac:dyDescent="0.3">
      <c r="A759" s="368"/>
      <c r="B759" s="44" t="str">
        <f t="shared" si="602"/>
        <v>ГБУЗ АО "ДГП № 4"</v>
      </c>
      <c r="C759" s="285"/>
      <c r="D759" s="19" t="str">
        <f t="shared" ref="D759:D764" si="610">IF(C759="",D758,C759)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9" s="264"/>
      <c r="F759" s="44" t="s">
        <v>137</v>
      </c>
      <c r="G759" s="264"/>
      <c r="H759" s="44" t="str">
        <f t="shared" ref="H759:H764" si="611">IF(G759="",H758,G759)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9" s="264"/>
      <c r="J759" s="44" t="str">
        <f t="shared" si="606"/>
        <v>Не предусмотрено</v>
      </c>
      <c r="K759" s="183" t="s">
        <v>40</v>
      </c>
      <c r="L759" s="70" t="s">
        <v>118</v>
      </c>
      <c r="M759" s="66" t="s">
        <v>42</v>
      </c>
      <c r="N759" s="96">
        <v>1488</v>
      </c>
      <c r="O759" s="96">
        <v>744</v>
      </c>
      <c r="P759" s="178" t="str">
        <f t="shared" si="601"/>
        <v/>
      </c>
      <c r="Q759" s="180">
        <f t="shared" ref="Q759" si="612">IF(AND(N759&lt;&gt;0,M759="объем"),(O759/N759*100)/$Y$2*12,"")</f>
        <v>100</v>
      </c>
      <c r="R759" s="266"/>
      <c r="S759" s="260"/>
      <c r="T759" s="305"/>
      <c r="U759" s="264"/>
      <c r="V759" s="277"/>
      <c r="W759" s="268"/>
      <c r="X759" s="271"/>
    </row>
    <row r="760" spans="1:24" ht="36.75" customHeight="1" thickBot="1" x14ac:dyDescent="0.3">
      <c r="A760" s="257" t="s">
        <v>299</v>
      </c>
      <c r="B760" s="44" t="str">
        <f t="shared" si="602"/>
        <v>ГБУЗ АО "ДГП №5"</v>
      </c>
      <c r="C760" s="284" t="s">
        <v>226</v>
      </c>
      <c r="D760" s="19" t="str">
        <f t="shared" si="61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0" s="263" t="s">
        <v>277</v>
      </c>
      <c r="F760" s="44" t="str">
        <f t="shared" ref="F760:F763" si="613">IF(E760="",F759,E760)</f>
        <v>заключение договоров</v>
      </c>
      <c r="G760" s="263" t="s">
        <v>279</v>
      </c>
      <c r="H760" s="44" t="str">
        <f t="shared" si="6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0" s="263" t="s">
        <v>278</v>
      </c>
      <c r="J760" s="44" t="str">
        <f>IF(I760="",J759,I760)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0" s="71" t="s">
        <v>227</v>
      </c>
      <c r="L760" s="70" t="s">
        <v>3</v>
      </c>
      <c r="M760" s="67" t="s">
        <v>5</v>
      </c>
      <c r="N760" s="98">
        <v>100</v>
      </c>
      <c r="O760" s="98">
        <v>100</v>
      </c>
      <c r="P760" s="189">
        <f>IF(AND(N760&lt;&gt;0,M760="Кач."),O760/N760*100,"")</f>
        <v>100</v>
      </c>
      <c r="Q760" s="180" t="str">
        <f t="shared" ref="Q760:Q762" si="614">IF(AND(N760&lt;&gt;0,M760="объем"),(O760/N760*100),"")</f>
        <v/>
      </c>
      <c r="R760" s="265">
        <f>IFERROR(AVERAGE(P760:P761),"")</f>
        <v>100</v>
      </c>
      <c r="S760" s="259">
        <f t="shared" ref="S760:S762" si="615">AVERAGE(Q760:Q761)</f>
        <v>100</v>
      </c>
      <c r="T760" s="280">
        <f t="shared" si="609"/>
        <v>200</v>
      </c>
      <c r="U760" s="263" t="str">
        <f t="shared" ref="U760:U762" si="616">IF(T760&lt;170,"ГЗ по услуге (работе) НЕ выполнено","")&amp;IF(AND(T760&gt;=170,T760&lt;=200),"ГЗ по услуге (работе) выполнено","")&amp;IF(T760&gt;200,"ГЗ по услуге (работе) ПЕРЕвыполнено","")</f>
        <v>ГЗ по услуге (работе) выполнено</v>
      </c>
      <c r="V760" s="275"/>
      <c r="W760" s="267">
        <f>AVERAGE(T760:T763)</f>
        <v>200.44354838709677</v>
      </c>
      <c r="X760" s="270" t="str">
        <f>IF(W760&lt;170,"ГЗ по учреждению не выполнено","")&amp;IF(AND(W760&gt;=170,W760&lt;=200),"ГЗ по учреждению выполнено","")&amp;IF(W760&gt;200,"ГЗ по учреждению перевыполнено","")</f>
        <v>ГЗ по учреждению перевыполнено</v>
      </c>
    </row>
    <row r="761" spans="1:24" ht="34.5" customHeight="1" thickBot="1" x14ac:dyDescent="0.3">
      <c r="A761" s="257"/>
      <c r="B761" s="44" t="str">
        <f t="shared" si="602"/>
        <v>ГБУЗ АО "ДГП №5"</v>
      </c>
      <c r="C761" s="285"/>
      <c r="D761" s="19" t="str">
        <f t="shared" si="61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1" s="264"/>
      <c r="F761" s="44" t="str">
        <f t="shared" si="613"/>
        <v>заключение договоров</v>
      </c>
      <c r="G761" s="264"/>
      <c r="H761" s="44" t="str">
        <f t="shared" si="6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1" s="264"/>
      <c r="J761" s="44" t="str">
        <f>IF(I761="",J760,I761)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1" s="188" t="s">
        <v>234</v>
      </c>
      <c r="L761" s="70" t="s">
        <v>228</v>
      </c>
      <c r="M761" s="66" t="s">
        <v>42</v>
      </c>
      <c r="N761" s="96">
        <v>1.39</v>
      </c>
      <c r="O761" s="96">
        <v>1.39</v>
      </c>
      <c r="P761" s="189" t="str">
        <f t="shared" ref="P761:P763" si="617">IF(AND(N761&lt;&gt;0,M761="Кач."),O761/N761*100,"")</f>
        <v/>
      </c>
      <c r="Q761" s="180">
        <f t="shared" si="614"/>
        <v>100</v>
      </c>
      <c r="R761" s="266"/>
      <c r="S761" s="260"/>
      <c r="T761" s="305"/>
      <c r="U761" s="264"/>
      <c r="V761" s="277"/>
      <c r="W761" s="268"/>
      <c r="X761" s="271"/>
    </row>
    <row r="762" spans="1:24" ht="34.5" customHeight="1" thickBot="1" x14ac:dyDescent="0.3">
      <c r="A762" s="257"/>
      <c r="B762" s="44" t="str">
        <f t="shared" si="588"/>
        <v>ГБУЗ АО "ДГП №5"</v>
      </c>
      <c r="C762" s="284" t="s">
        <v>300</v>
      </c>
      <c r="D762" s="19" t="str">
        <f t="shared" si="61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2" s="263" t="s">
        <v>295</v>
      </c>
      <c r="F762" s="44" t="str">
        <f t="shared" si="613"/>
        <v>Амбулаторно</v>
      </c>
      <c r="G762" s="263" t="s">
        <v>300</v>
      </c>
      <c r="H762" s="44" t="str">
        <f t="shared" si="611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2" s="263" t="s">
        <v>47</v>
      </c>
      <c r="J762" s="44" t="str">
        <f t="shared" ref="J762:J763" si="618">IF(I762="",J761,I762)</f>
        <v>Не предусмотрено</v>
      </c>
      <c r="K762" s="187" t="s">
        <v>296</v>
      </c>
      <c r="L762" s="68" t="s">
        <v>3</v>
      </c>
      <c r="M762" s="67" t="s">
        <v>5</v>
      </c>
      <c r="N762" s="98">
        <v>99</v>
      </c>
      <c r="O762" s="98">
        <v>99</v>
      </c>
      <c r="P762" s="189">
        <f t="shared" si="617"/>
        <v>100</v>
      </c>
      <c r="Q762" s="180" t="str">
        <f t="shared" si="614"/>
        <v/>
      </c>
      <c r="R762" s="265">
        <f t="shared" ref="R762" si="619">IFERROR(AVERAGE(P762:P763),"")</f>
        <v>100</v>
      </c>
      <c r="S762" s="259">
        <f t="shared" si="615"/>
        <v>101.47849462365591</v>
      </c>
      <c r="T762" s="280">
        <f t="shared" si="609"/>
        <v>200.88709677419354</v>
      </c>
      <c r="U762" s="263" t="str">
        <f t="shared" si="616"/>
        <v>ГЗ по услуге (работе) ПЕРЕвыполнено</v>
      </c>
      <c r="V762" s="275"/>
      <c r="W762" s="268"/>
      <c r="X762" s="271"/>
    </row>
    <row r="763" spans="1:24" ht="34.5" customHeight="1" thickBot="1" x14ac:dyDescent="0.3">
      <c r="A763" s="258"/>
      <c r="B763" s="44" t="str">
        <f t="shared" si="588"/>
        <v>ГБУЗ АО "ДГП №5"</v>
      </c>
      <c r="C763" s="285"/>
      <c r="D763" s="19" t="str">
        <f t="shared" si="61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3" s="264"/>
      <c r="F763" s="44" t="str">
        <f t="shared" si="613"/>
        <v>Амбулаторно</v>
      </c>
      <c r="G763" s="303"/>
      <c r="H763" s="44" t="str">
        <f t="shared" si="611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3" s="303"/>
      <c r="J763" s="44" t="str">
        <f t="shared" si="618"/>
        <v>Не предусмотрено</v>
      </c>
      <c r="K763" s="72" t="s">
        <v>40</v>
      </c>
      <c r="L763" s="70" t="s">
        <v>118</v>
      </c>
      <c r="M763" s="66" t="s">
        <v>42</v>
      </c>
      <c r="N763" s="96">
        <v>1488</v>
      </c>
      <c r="O763" s="96">
        <v>755</v>
      </c>
      <c r="P763" s="189" t="str">
        <f t="shared" si="617"/>
        <v/>
      </c>
      <c r="Q763" s="180">
        <f t="shared" ref="Q763" si="620">IF(AND(N763&lt;&gt;0,M763="объем"),(O763/N763*100)/$Y$2*12,"")</f>
        <v>101.47849462365591</v>
      </c>
      <c r="R763" s="266"/>
      <c r="S763" s="260"/>
      <c r="T763" s="305"/>
      <c r="U763" s="264"/>
      <c r="V763" s="277"/>
      <c r="W763" s="269"/>
      <c r="X763" s="272"/>
    </row>
    <row r="764" spans="1:24" ht="34.5" customHeight="1" thickBot="1" x14ac:dyDescent="0.3">
      <c r="A764" s="291" t="s">
        <v>231</v>
      </c>
      <c r="B764" s="44" t="str">
        <f t="shared" si="588"/>
        <v>ГБУЗ АО "СП № 3"</v>
      </c>
      <c r="C764" s="284" t="s">
        <v>226</v>
      </c>
      <c r="D764" s="19" t="str">
        <f t="shared" si="61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4" s="263" t="s">
        <v>277</v>
      </c>
      <c r="F764" s="44" t="str">
        <f>IF(E764="",#REF!,E764)</f>
        <v>заключение договоров</v>
      </c>
      <c r="G764" s="263" t="s">
        <v>279</v>
      </c>
      <c r="H764" s="44" t="str">
        <f t="shared" si="61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4" s="263" t="s">
        <v>278</v>
      </c>
      <c r="J764" s="44" t="str">
        <f t="shared" ref="J764:J771" si="621">IF(I764="",J763,I764)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4" s="71" t="s">
        <v>227</v>
      </c>
      <c r="L764" s="70" t="s">
        <v>3</v>
      </c>
      <c r="M764" s="67" t="s">
        <v>5</v>
      </c>
      <c r="N764" s="98">
        <v>100</v>
      </c>
      <c r="O764" s="98">
        <v>100</v>
      </c>
      <c r="P764" s="238">
        <f>IF(AND(N764&lt;&gt;0,M764="Кач."),O764/N764*100,"")</f>
        <v>100</v>
      </c>
      <c r="Q764" s="237"/>
      <c r="R764" s="265">
        <f>IFERROR(AVERAGE(P764:P765),"")</f>
        <v>100</v>
      </c>
      <c r="S764" s="259">
        <f>AVERAGE(Q764:Q765)</f>
        <v>100</v>
      </c>
      <c r="T764" s="280">
        <f t="shared" ref="T764" si="622">IFERROR((R764*0.7+S764*0.3)*2,S764*2)</f>
        <v>200</v>
      </c>
      <c r="U764" s="263" t="str">
        <f t="shared" ref="U764" si="623">IF(T764&lt;170,"ГЗ по услуге (работе) НЕ выполнено","")&amp;IF(AND(T764&gt;=170,T764&lt;=200),"ГЗ по услуге (работе) выполнено","")&amp;IF(T764&gt;200,"ГЗ по услуге (работе) ПЕРЕвыполнено","")</f>
        <v>ГЗ по услуге (работе) выполнено</v>
      </c>
      <c r="V764" s="275"/>
      <c r="W764" s="267">
        <f>AVERAGE(T764:T765)</f>
        <v>200</v>
      </c>
      <c r="X764" s="270" t="str">
        <f>IF(W764&lt;170,"ГЗ по учреждению не выполнено","")&amp;IF(AND(W764&gt;=170,W764&lt;=200),"ГЗ по учреждению выполнено","")&amp;IF(W764&gt;200,"ГЗ по учреждению перевыполнено","")</f>
        <v>ГЗ по учреждению выполнено</v>
      </c>
    </row>
    <row r="765" spans="1:24" ht="34.5" customHeight="1" thickBot="1" x14ac:dyDescent="0.3">
      <c r="A765" s="293"/>
      <c r="B765" s="44" t="str">
        <f t="shared" ref="B765:B769" si="624">IF(A765="",B764,A765)</f>
        <v>ГБУЗ АО "СП № 3"</v>
      </c>
      <c r="C765" s="285"/>
      <c r="D765" s="19" t="str">
        <f t="shared" si="57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5" s="264"/>
      <c r="F765" s="44" t="str">
        <f t="shared" si="590"/>
        <v>заключение договоров</v>
      </c>
      <c r="G765" s="264"/>
      <c r="H765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5" s="264"/>
      <c r="J765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5" s="72" t="s">
        <v>234</v>
      </c>
      <c r="L765" s="77" t="s">
        <v>228</v>
      </c>
      <c r="M765" s="66" t="s">
        <v>42</v>
      </c>
      <c r="N765" s="96">
        <v>0.63</v>
      </c>
      <c r="O765" s="96">
        <v>0.63</v>
      </c>
      <c r="P765" s="240" t="str">
        <f>IF(AND(N765&lt;&gt;0,M765="Кач."),O765/N765*100,"")</f>
        <v/>
      </c>
      <c r="Q765" s="55">
        <f>IF(AND(N765&lt;&gt;0,M765="объем"),(O765/N765*100),"")</f>
        <v>100</v>
      </c>
      <c r="R765" s="266"/>
      <c r="S765" s="260"/>
      <c r="T765" s="305"/>
      <c r="U765" s="264"/>
      <c r="V765" s="277"/>
      <c r="W765" s="269"/>
      <c r="X765" s="272"/>
    </row>
    <row r="766" spans="1:24" ht="34.5" customHeight="1" thickBot="1" x14ac:dyDescent="0.3">
      <c r="A766" s="311" t="s">
        <v>232</v>
      </c>
      <c r="B766" s="44" t="str">
        <f>IF(A766="",B765,A766)</f>
        <v>ГБУЗ АО "СП № 4"</v>
      </c>
      <c r="C766" s="284" t="s">
        <v>226</v>
      </c>
      <c r="D766" s="19" t="str">
        <f>IF(C766="",D765,C766)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6" s="263" t="s">
        <v>277</v>
      </c>
      <c r="F766" s="44" t="str">
        <f>IF(E766="",F765,E766)</f>
        <v>заключение договоров</v>
      </c>
      <c r="G766" s="263" t="s">
        <v>279</v>
      </c>
      <c r="H766" s="44" t="str">
        <f>IF(G766="",H765,G766)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6" s="263" t="s">
        <v>278</v>
      </c>
      <c r="J766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6" s="71" t="s">
        <v>227</v>
      </c>
      <c r="L766" s="70" t="s">
        <v>3</v>
      </c>
      <c r="M766" s="67" t="s">
        <v>5</v>
      </c>
      <c r="N766" s="98">
        <v>100</v>
      </c>
      <c r="O766" s="98">
        <v>100</v>
      </c>
      <c r="P766" s="238">
        <f>IF(AND(N766&lt;&gt;0,M766="Кач."),O766/N766*100,"")</f>
        <v>100</v>
      </c>
      <c r="Q766" s="237"/>
      <c r="R766" s="265">
        <f>IFERROR(AVERAGE(P766:P767),"")</f>
        <v>100</v>
      </c>
      <c r="S766" s="259">
        <f>AVERAGE(Q766:Q767)</f>
        <v>100</v>
      </c>
      <c r="T766" s="280">
        <f t="shared" ref="T766:T768" si="625">IFERROR((R766*0.7+S766*0.3)*2,S766*2)</f>
        <v>200</v>
      </c>
      <c r="U766" s="263" t="str">
        <f t="shared" ref="U766:U768" si="626">IF(T766&lt;170,"ГЗ по услуге (работе) НЕ выполнено","")&amp;IF(AND(T766&gt;=170,T766&lt;=200),"ГЗ по услуге (работе) выполнено","")&amp;IF(T766&gt;200,"ГЗ по услуге (работе) ПЕРЕвыполнено","")</f>
        <v>ГЗ по услуге (работе) выполнено</v>
      </c>
      <c r="V766" s="275"/>
      <c r="W766" s="267">
        <f>AVERAGE(T766:T767)</f>
        <v>200</v>
      </c>
      <c r="X766" s="270" t="str">
        <f>IF(W766&lt;170,"ГЗ по учреждению не выполнено","")&amp;IF(AND(W766&gt;=170,W766&lt;=200),"ГЗ по учреждению выполнено","")&amp;IF(W766&gt;200,"ГЗ по учреждению перевыполнено","")</f>
        <v>ГЗ по учреждению выполнено</v>
      </c>
    </row>
    <row r="767" spans="1:24" ht="34.5" customHeight="1" thickBot="1" x14ac:dyDescent="0.3">
      <c r="A767" s="312"/>
      <c r="B767" s="44" t="str">
        <f t="shared" si="624"/>
        <v>ГБУЗ АО "СП № 4"</v>
      </c>
      <c r="C767" s="285"/>
      <c r="D767" s="19" t="str">
        <f t="shared" si="57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7" s="264"/>
      <c r="F767" s="44" t="str">
        <f t="shared" si="590"/>
        <v>заключение договоров</v>
      </c>
      <c r="G767" s="264"/>
      <c r="H767" s="44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7" s="264"/>
      <c r="J767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7" s="79" t="s">
        <v>234</v>
      </c>
      <c r="L767" s="70" t="s">
        <v>228</v>
      </c>
      <c r="M767" s="78" t="s">
        <v>42</v>
      </c>
      <c r="N767" s="140">
        <v>1.23</v>
      </c>
      <c r="O767" s="140">
        <v>1.23</v>
      </c>
      <c r="P767" s="239"/>
      <c r="Q767" s="236">
        <f>IF(AND(N767&lt;&gt;0,M767="объем"),(O767/N767*100),"")</f>
        <v>100</v>
      </c>
      <c r="R767" s="266"/>
      <c r="S767" s="260"/>
      <c r="T767" s="305"/>
      <c r="U767" s="264"/>
      <c r="V767" s="277"/>
      <c r="W767" s="269"/>
      <c r="X767" s="272"/>
    </row>
    <row r="768" spans="1:24" ht="36.75" customHeight="1" thickBot="1" x14ac:dyDescent="0.3">
      <c r="A768" s="304" t="s">
        <v>276</v>
      </c>
      <c r="B768" s="44" t="str">
        <f>IF(A768="",B767,A768)</f>
        <v>ГБУЗ АО "ОКСЦ"</v>
      </c>
      <c r="C768" s="284" t="s">
        <v>226</v>
      </c>
      <c r="D768" s="19" t="str">
        <f>IF(C768="",D767,C768)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8" s="263" t="s">
        <v>277</v>
      </c>
      <c r="F768" s="44" t="str">
        <f>IF(E768="",F767,E768)</f>
        <v>заключение договоров</v>
      </c>
      <c r="G768" s="263" t="s">
        <v>279</v>
      </c>
      <c r="H768" s="155" t="str">
        <f>IF(G768="",H767,G768)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8" s="263" t="s">
        <v>278</v>
      </c>
      <c r="J768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8" s="71" t="s">
        <v>227</v>
      </c>
      <c r="L768" s="70" t="s">
        <v>3</v>
      </c>
      <c r="M768" s="67" t="s">
        <v>5</v>
      </c>
      <c r="N768" s="98">
        <v>100</v>
      </c>
      <c r="O768" s="98">
        <v>100</v>
      </c>
      <c r="P768" s="235">
        <f>IF(AND(N768&lt;&gt;0,M768="Кач."),O768/N768*100,"")</f>
        <v>100</v>
      </c>
      <c r="Q768" s="236"/>
      <c r="R768" s="265">
        <f>IFERROR(AVERAGE(P768:P769),"")</f>
        <v>100</v>
      </c>
      <c r="S768" s="259">
        <f>AVERAGE(Q768:Q769)</f>
        <v>100</v>
      </c>
      <c r="T768" s="280">
        <f t="shared" si="625"/>
        <v>200</v>
      </c>
      <c r="U768" s="263" t="str">
        <f t="shared" si="626"/>
        <v>ГЗ по услуге (работе) выполнено</v>
      </c>
      <c r="V768" s="275"/>
      <c r="W768" s="267">
        <f>AVERAGE(T768:T769)</f>
        <v>200</v>
      </c>
      <c r="X768" s="270" t="str">
        <f>IF(W768&lt;170,"ГЗ по учреждению не выполнено","")&amp;IF(AND(W768&gt;=170,W768&lt;=200),"ГЗ по учреждению выполнено","")&amp;IF(W768&gt;200,"ГЗ по учреждению перевыполнено","")</f>
        <v>ГЗ по учреждению выполнено</v>
      </c>
    </row>
    <row r="769" spans="1:24" ht="39.75" customHeight="1" thickBot="1" x14ac:dyDescent="0.3">
      <c r="A769" s="258"/>
      <c r="B769" s="44" t="str">
        <f t="shared" si="624"/>
        <v>ГБУЗ АО "ОКСЦ"</v>
      </c>
      <c r="C769" s="285"/>
      <c r="D769" s="19" t="str">
        <f>IF(C769="",D768,C769)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9" s="264"/>
      <c r="F769" s="44" t="str">
        <f t="shared" si="590"/>
        <v>заключение договоров</v>
      </c>
      <c r="G769" s="264"/>
      <c r="H769" s="155" t="str">
        <f t="shared" si="5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9" s="264"/>
      <c r="J769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9" s="79" t="s">
        <v>234</v>
      </c>
      <c r="L769" s="70" t="s">
        <v>228</v>
      </c>
      <c r="M769" s="78" t="s">
        <v>42</v>
      </c>
      <c r="N769" s="140">
        <v>9.15</v>
      </c>
      <c r="O769" s="140">
        <v>9.15</v>
      </c>
      <c r="P769" s="239" t="str">
        <f>IF(AND(N769&lt;&gt;0,M769="Кач."),O769/N769*100,"")</f>
        <v/>
      </c>
      <c r="Q769" s="236">
        <f>IF(AND(N769&lt;&gt;0,M769="объем"),(O769/N769*100),"")</f>
        <v>100</v>
      </c>
      <c r="R769" s="266"/>
      <c r="S769" s="260"/>
      <c r="T769" s="305"/>
      <c r="U769" s="264"/>
      <c r="V769" s="277"/>
      <c r="W769" s="269"/>
      <c r="X769" s="272"/>
    </row>
    <row r="770" spans="1:24" ht="36.75" customHeight="1" thickBot="1" x14ac:dyDescent="0.3">
      <c r="A770" s="304" t="s">
        <v>331</v>
      </c>
      <c r="B770" s="44" t="str">
        <f>IF(A770="",B769,A770)</f>
        <v>ГБУЗ АО "ОСЦ"</v>
      </c>
      <c r="C770" s="284" t="s">
        <v>226</v>
      </c>
      <c r="D770" s="19" t="str">
        <f>IF(C770="",D769,C770)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70" s="263" t="s">
        <v>277</v>
      </c>
      <c r="F770" s="44" t="str">
        <f>IF(E770="",F769,E770)</f>
        <v>заключение договоров</v>
      </c>
      <c r="G770" s="263" t="s">
        <v>279</v>
      </c>
      <c r="H770" s="155" t="str">
        <f>IF(G770="",H769,G770)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70" s="263" t="s">
        <v>278</v>
      </c>
      <c r="J770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0" s="71" t="s">
        <v>227</v>
      </c>
      <c r="L770" s="70" t="s">
        <v>3</v>
      </c>
      <c r="M770" s="67" t="s">
        <v>5</v>
      </c>
      <c r="N770" s="98">
        <v>100</v>
      </c>
      <c r="O770" s="98">
        <v>100</v>
      </c>
      <c r="P770" s="235">
        <f>IF(AND(N770&lt;&gt;0,M770="Кач."),O770/N770*100,"")</f>
        <v>100</v>
      </c>
      <c r="Q770" s="236"/>
      <c r="R770" s="265">
        <f>IFERROR(AVERAGE(P770:P771),"")</f>
        <v>100</v>
      </c>
      <c r="S770" s="259">
        <f>AVERAGE(Q770:Q771)</f>
        <v>100</v>
      </c>
      <c r="T770" s="280">
        <f t="shared" ref="T770" si="627">IFERROR((R770*0.7+S770*0.3)*2,S770*2)</f>
        <v>200</v>
      </c>
      <c r="U770" s="263" t="str">
        <f t="shared" ref="U770" si="628">IF(T770&lt;170,"ГЗ по услуге (работе) НЕ выполнено","")&amp;IF(AND(T770&gt;=170,T770&lt;=200),"ГЗ по услуге (работе) выполнено","")&amp;IF(T770&gt;200,"ГЗ по услуге (работе) ПЕРЕвыполнено","")</f>
        <v>ГЗ по услуге (работе) выполнено</v>
      </c>
      <c r="V770" s="275"/>
      <c r="W770" s="267">
        <f>AVERAGE(T770:T771)</f>
        <v>200</v>
      </c>
      <c r="X770" s="270" t="str">
        <f>IF(W770&lt;170,"ГЗ по учреждению не выполнено","")&amp;IF(AND(W770&gt;=170,W770&lt;=200),"ГЗ по учреждению выполнено","")&amp;IF(W770&gt;200,"ГЗ по учреждению перевыполнено","")</f>
        <v>ГЗ по учреждению выполнено</v>
      </c>
    </row>
    <row r="771" spans="1:24" ht="37.5" customHeight="1" x14ac:dyDescent="0.25">
      <c r="A771" s="258"/>
      <c r="B771" s="44" t="str">
        <f t="shared" ref="B771" si="629">IF(A771="",B770,A771)</f>
        <v>ГБУЗ АО "ОСЦ"</v>
      </c>
      <c r="C771" s="285"/>
      <c r="D771" s="19" t="str">
        <f>IF(C771="",D770,C771)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71" s="264"/>
      <c r="F771" s="44" t="str">
        <f t="shared" ref="F771" si="630">IF(E771="",F770,E771)</f>
        <v>заключение договоров</v>
      </c>
      <c r="G771" s="264"/>
      <c r="H771" s="155" t="str">
        <f t="shared" ref="H771" si="631">IF(G771="",H770,G771)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71" s="264"/>
      <c r="J771" s="44" t="str">
        <f t="shared" si="62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1" s="79" t="s">
        <v>234</v>
      </c>
      <c r="L771" s="70" t="s">
        <v>228</v>
      </c>
      <c r="M771" s="78" t="s">
        <v>42</v>
      </c>
      <c r="N771" s="140">
        <v>0.77</v>
      </c>
      <c r="O771" s="140">
        <v>0.77</v>
      </c>
      <c r="P771" s="239"/>
      <c r="Q771" s="236">
        <f>IF(AND(N771&lt;&gt;0,M771="объем"),(O771/N771*100),"")</f>
        <v>100</v>
      </c>
      <c r="R771" s="266"/>
      <c r="S771" s="260"/>
      <c r="T771" s="305"/>
      <c r="U771" s="264"/>
      <c r="V771" s="277"/>
      <c r="W771" s="269"/>
      <c r="X771" s="272"/>
    </row>
    <row r="772" spans="1:24" ht="79.5" customHeight="1" x14ac:dyDescent="0.25">
      <c r="A772" s="5" t="s">
        <v>126</v>
      </c>
      <c r="B772" s="5"/>
      <c r="C772" s="49"/>
      <c r="D772" s="49"/>
      <c r="E772" s="91"/>
      <c r="F772" s="91"/>
      <c r="G772" s="91"/>
      <c r="H772" s="91"/>
      <c r="I772" s="91"/>
      <c r="J772" s="91"/>
      <c r="K772" s="91"/>
      <c r="L772" s="91"/>
      <c r="M772" s="337" t="s">
        <v>36</v>
      </c>
      <c r="N772" s="338"/>
      <c r="O772" s="344"/>
      <c r="P772" s="84">
        <f>P775-P774-P773</f>
        <v>281</v>
      </c>
      <c r="Q772" s="84">
        <f>Q775-Q774-Q773</f>
        <v>219</v>
      </c>
      <c r="R772" s="84">
        <f>R775-R774-R773</f>
        <v>273</v>
      </c>
      <c r="S772" s="84">
        <f>S775-S774-S773</f>
        <v>178</v>
      </c>
      <c r="T772" s="124">
        <f>T775-T774-T773</f>
        <v>191</v>
      </c>
      <c r="U772" s="376" t="s">
        <v>30</v>
      </c>
      <c r="V772" s="377"/>
      <c r="W772" s="378"/>
      <c r="X772" s="88">
        <f>COUNTIF(X1:X771,"ГЗ по учреждению выполнено")</f>
        <v>29</v>
      </c>
    </row>
    <row r="773" spans="1:24" ht="42.75" customHeight="1" x14ac:dyDescent="0.25">
      <c r="A773" s="90" t="s">
        <v>127</v>
      </c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47"/>
      <c r="M773" s="337" t="s">
        <v>37</v>
      </c>
      <c r="N773" s="338"/>
      <c r="O773" s="344"/>
      <c r="P773" s="84">
        <f>COUNTIF(P3:P767,"&gt;100")</f>
        <v>36</v>
      </c>
      <c r="Q773" s="84">
        <f>COUNTIF(Q3:Q767,"&gt;100")</f>
        <v>123</v>
      </c>
      <c r="R773" s="84">
        <f>COUNTIF(R3:R767,"&gt;100")</f>
        <v>36</v>
      </c>
      <c r="S773" s="84">
        <f>COUNTIF(S3:S767,"&gt;100")</f>
        <v>92</v>
      </c>
      <c r="T773" s="124">
        <f>COUNTIF(T3:T767,"&gt;200")</f>
        <v>110</v>
      </c>
      <c r="U773" s="376" t="s">
        <v>31</v>
      </c>
      <c r="V773" s="377"/>
      <c r="W773" s="378"/>
      <c r="X773" s="88">
        <f>COUNTIF(X2:X769,"ГЗ по учреждению перевыполнено")</f>
        <v>20</v>
      </c>
    </row>
    <row r="774" spans="1:24" ht="79.5" customHeight="1" x14ac:dyDescent="0.25">
      <c r="A774" s="90" t="s">
        <v>129</v>
      </c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47"/>
      <c r="M774" s="337" t="s">
        <v>38</v>
      </c>
      <c r="N774" s="338"/>
      <c r="O774" s="338"/>
      <c r="P774" s="84">
        <f>COUNTIF(P3:P769,"&lt;95")</f>
        <v>2</v>
      </c>
      <c r="Q774" s="84">
        <f>COUNTIF(Q3:Q769,"&lt;95")</f>
        <v>79</v>
      </c>
      <c r="R774" s="84">
        <f>COUNTIF(R3:R769,"&lt;95")</f>
        <v>2</v>
      </c>
      <c r="S774" s="84">
        <f>COUNTIF(S3:S769,"&lt;95")</f>
        <v>67</v>
      </c>
      <c r="T774" s="124">
        <f>COUNTIF(T3:T769,"&lt;170")</f>
        <v>33</v>
      </c>
      <c r="U774" s="373" t="s">
        <v>32</v>
      </c>
      <c r="V774" s="374"/>
      <c r="W774" s="375"/>
      <c r="X774" s="89">
        <f>COUNTIF(X3:X769,"ГЗ по учреждению не выполнено")</f>
        <v>1</v>
      </c>
    </row>
    <row r="775" spans="1:24" ht="45.75" customHeight="1" x14ac:dyDescent="0.3">
      <c r="A775" s="92" t="s">
        <v>324</v>
      </c>
      <c r="B775" s="170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342" t="s">
        <v>130</v>
      </c>
      <c r="N775" s="343"/>
      <c r="O775" s="343"/>
      <c r="P775" s="85">
        <f>COUNT(P3:P769)</f>
        <v>319</v>
      </c>
      <c r="Q775" s="85">
        <f>COUNT(Q3:Q769)</f>
        <v>421</v>
      </c>
      <c r="R775" s="85">
        <f>COUNT(R3:R769)</f>
        <v>311</v>
      </c>
      <c r="S775" s="86">
        <f>COUNT(S3:S769)</f>
        <v>337</v>
      </c>
      <c r="T775" s="125">
        <f>COUNT(T3:T769)</f>
        <v>334</v>
      </c>
      <c r="U775" s="339" t="s">
        <v>131</v>
      </c>
      <c r="V775" s="340"/>
      <c r="W775" s="341"/>
      <c r="X775" s="87">
        <f>X772+X773+X774</f>
        <v>50</v>
      </c>
    </row>
    <row r="776" spans="1:24" ht="87" customHeight="1" x14ac:dyDescent="0.25">
      <c r="A776" s="45"/>
      <c r="B776" s="46"/>
      <c r="C776" s="45"/>
      <c r="D776" s="45"/>
      <c r="E776" s="45"/>
      <c r="F776" s="45"/>
      <c r="G776" s="45"/>
      <c r="H776" s="45"/>
      <c r="I776" s="45"/>
      <c r="J776" s="45"/>
      <c r="K776" s="45"/>
      <c r="L776" s="31"/>
      <c r="M776" s="31"/>
      <c r="N776" s="103"/>
      <c r="O776" s="103" t="s">
        <v>241</v>
      </c>
      <c r="P776" s="34"/>
      <c r="Q776" s="7"/>
      <c r="R776" s="8"/>
      <c r="S776" s="9"/>
      <c r="U776" s="10"/>
      <c r="V776" s="2"/>
      <c r="X776" s="1"/>
    </row>
    <row r="777" spans="1:24" ht="36.75" customHeight="1" x14ac:dyDescent="0.25">
      <c r="M777" s="3"/>
      <c r="N777" s="104"/>
      <c r="O777" s="104"/>
      <c r="P777" s="38"/>
      <c r="Q777" s="37"/>
      <c r="R777" s="35"/>
      <c r="S777" s="35"/>
      <c r="T777" s="127"/>
      <c r="U777" s="35"/>
      <c r="V777" s="35"/>
      <c r="W777" s="36"/>
      <c r="X777" s="36"/>
    </row>
    <row r="778" spans="1:24" ht="76.5" customHeight="1" x14ac:dyDescent="0.25">
      <c r="P778" s="6"/>
      <c r="Q778" s="7"/>
      <c r="R778" s="8"/>
      <c r="S778" s="9"/>
      <c r="U778" s="10"/>
      <c r="V778" s="2"/>
      <c r="X778" s="1"/>
    </row>
    <row r="779" spans="1:24" ht="35.25" customHeight="1" x14ac:dyDescent="0.25">
      <c r="P779" s="6"/>
      <c r="Q779" s="7"/>
      <c r="R779" s="8"/>
      <c r="S779" s="9"/>
      <c r="U779" s="10"/>
      <c r="V779" s="2"/>
      <c r="X779" s="1"/>
    </row>
    <row r="780" spans="1:24" s="4" customFormat="1" ht="30" customHeight="1" x14ac:dyDescent="0.25">
      <c r="A780" s="5"/>
      <c r="B780" s="33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6"/>
      <c r="O780" s="106"/>
      <c r="P780" s="6"/>
      <c r="Q780" s="7"/>
      <c r="R780" s="8"/>
      <c r="S780" s="9"/>
      <c r="T780" s="126"/>
      <c r="U780" s="10"/>
      <c r="V780" s="2"/>
      <c r="W780" s="28"/>
      <c r="X780" s="1"/>
    </row>
    <row r="781" spans="1:24" ht="29.25" customHeight="1" x14ac:dyDescent="0.25">
      <c r="P781" s="6"/>
      <c r="Q781" s="7"/>
      <c r="R781" s="8"/>
      <c r="S781" s="9"/>
      <c r="U781" s="10"/>
      <c r="V781" s="2"/>
      <c r="X781" s="1"/>
    </row>
    <row r="782" spans="1:24" ht="27.75" customHeight="1" x14ac:dyDescent="0.25">
      <c r="P782" s="6"/>
      <c r="Q782" s="7"/>
      <c r="R782" s="8"/>
      <c r="S782" s="9"/>
      <c r="U782" s="10"/>
      <c r="V782" s="2"/>
      <c r="X782" s="1"/>
    </row>
    <row r="783" spans="1:24" ht="26.25" customHeight="1" x14ac:dyDescent="0.25">
      <c r="P783" s="6"/>
      <c r="Q783" s="7"/>
      <c r="R783" s="8"/>
      <c r="S783" s="9"/>
      <c r="U783" s="10"/>
      <c r="V783" s="2"/>
      <c r="X783" s="1"/>
    </row>
    <row r="784" spans="1:24" ht="21" customHeight="1" x14ac:dyDescent="0.25">
      <c r="P784" s="6"/>
    </row>
  </sheetData>
  <autoFilter ref="D1:D784"/>
  <mergeCells count="3004">
    <mergeCell ref="A654:A664"/>
    <mergeCell ref="C429:C430"/>
    <mergeCell ref="C427:C428"/>
    <mergeCell ref="T417:T418"/>
    <mergeCell ref="R439:R440"/>
    <mergeCell ref="X220:X245"/>
    <mergeCell ref="R427:R428"/>
    <mergeCell ref="S427:S428"/>
    <mergeCell ref="T427:T428"/>
    <mergeCell ref="U427:U428"/>
    <mergeCell ref="V427:V428"/>
    <mergeCell ref="R583:R584"/>
    <mergeCell ref="S583:S584"/>
    <mergeCell ref="T583:T584"/>
    <mergeCell ref="U583:U584"/>
    <mergeCell ref="V583:V584"/>
    <mergeCell ref="A580:A604"/>
    <mergeCell ref="C580:C586"/>
    <mergeCell ref="W580:W604"/>
    <mergeCell ref="X580:X604"/>
    <mergeCell ref="C587:C596"/>
    <mergeCell ref="C597:C598"/>
    <mergeCell ref="T339:T340"/>
    <mergeCell ref="G433:G434"/>
    <mergeCell ref="E457:E458"/>
    <mergeCell ref="E419:E420"/>
    <mergeCell ref="E401:E402"/>
    <mergeCell ref="G367:G368"/>
    <mergeCell ref="R319:R320"/>
    <mergeCell ref="U339:U340"/>
    <mergeCell ref="T341:T342"/>
    <mergeCell ref="T343:T344"/>
    <mergeCell ref="E292:E293"/>
    <mergeCell ref="G292:G293"/>
    <mergeCell ref="E190:E191"/>
    <mergeCell ref="G190:G191"/>
    <mergeCell ref="R353:R354"/>
    <mergeCell ref="C377:C378"/>
    <mergeCell ref="C383:C384"/>
    <mergeCell ref="E274:E276"/>
    <mergeCell ref="R336:R338"/>
    <mergeCell ref="I327:I328"/>
    <mergeCell ref="I341:I342"/>
    <mergeCell ref="R305:R307"/>
    <mergeCell ref="C323:C324"/>
    <mergeCell ref="R294:R296"/>
    <mergeCell ref="A709:A727"/>
    <mergeCell ref="C718:C722"/>
    <mergeCell ref="C723:C725"/>
    <mergeCell ref="E718:E722"/>
    <mergeCell ref="E723:E725"/>
    <mergeCell ref="G718:G722"/>
    <mergeCell ref="G723:G725"/>
    <mergeCell ref="A483:A500"/>
    <mergeCell ref="I411:I412"/>
    <mergeCell ref="C207:C209"/>
    <mergeCell ref="E236:E237"/>
    <mergeCell ref="I441:I442"/>
    <mergeCell ref="I399:I400"/>
    <mergeCell ref="G401:G402"/>
    <mergeCell ref="I395:I396"/>
    <mergeCell ref="R385:R386"/>
    <mergeCell ref="I682:I683"/>
    <mergeCell ref="R682:R683"/>
    <mergeCell ref="S343:S344"/>
    <mergeCell ref="R345:R346"/>
    <mergeCell ref="A3:A32"/>
    <mergeCell ref="W3:W32"/>
    <mergeCell ref="X3:X32"/>
    <mergeCell ref="X33:X62"/>
    <mergeCell ref="W33:W62"/>
    <mergeCell ref="C55:C60"/>
    <mergeCell ref="A33:A62"/>
    <mergeCell ref="W63:W86"/>
    <mergeCell ref="X63:X86"/>
    <mergeCell ref="T274:T276"/>
    <mergeCell ref="S231:S232"/>
    <mergeCell ref="S302:S304"/>
    <mergeCell ref="T355:T358"/>
    <mergeCell ref="U106:U107"/>
    <mergeCell ref="T108:T109"/>
    <mergeCell ref="U108:U109"/>
    <mergeCell ref="U313:U314"/>
    <mergeCell ref="U310:U312"/>
    <mergeCell ref="I339:I340"/>
    <mergeCell ref="C299:C309"/>
    <mergeCell ref="W299:W324"/>
    <mergeCell ref="X299:X324"/>
    <mergeCell ref="C353:C354"/>
    <mergeCell ref="R308:R309"/>
    <mergeCell ref="C286:C291"/>
    <mergeCell ref="W268:W298"/>
    <mergeCell ref="X268:X298"/>
    <mergeCell ref="R274:R276"/>
    <mergeCell ref="A168:A191"/>
    <mergeCell ref="C190:C191"/>
    <mergeCell ref="C313:C314"/>
    <mergeCell ref="S323:S324"/>
    <mergeCell ref="S317:S318"/>
    <mergeCell ref="S284:S285"/>
    <mergeCell ref="U341:U342"/>
    <mergeCell ref="U343:U344"/>
    <mergeCell ref="T345:T346"/>
    <mergeCell ref="U345:U346"/>
    <mergeCell ref="T347:T348"/>
    <mergeCell ref="U347:U348"/>
    <mergeCell ref="R323:R324"/>
    <mergeCell ref="S319:S320"/>
    <mergeCell ref="I319:I320"/>
    <mergeCell ref="T359:T360"/>
    <mergeCell ref="T321:T322"/>
    <mergeCell ref="I349:I350"/>
    <mergeCell ref="I419:I420"/>
    <mergeCell ref="R419:R424"/>
    <mergeCell ref="T403:T404"/>
    <mergeCell ref="S413:S414"/>
    <mergeCell ref="R417:R418"/>
    <mergeCell ref="I391:I392"/>
    <mergeCell ref="I383:I384"/>
    <mergeCell ref="I321:I322"/>
    <mergeCell ref="U401:U402"/>
    <mergeCell ref="T397:T398"/>
    <mergeCell ref="T399:T400"/>
    <mergeCell ref="U397:U398"/>
    <mergeCell ref="R361:R363"/>
    <mergeCell ref="R339:R340"/>
    <mergeCell ref="S339:S340"/>
    <mergeCell ref="R341:R342"/>
    <mergeCell ref="G252:G254"/>
    <mergeCell ref="I279:I280"/>
    <mergeCell ref="G262:G263"/>
    <mergeCell ref="I255:I256"/>
    <mergeCell ref="I286:I287"/>
    <mergeCell ref="A355:A358"/>
    <mergeCell ref="A192:A219"/>
    <mergeCell ref="E305:E307"/>
    <mergeCell ref="E302:E304"/>
    <mergeCell ref="T299:T301"/>
    <mergeCell ref="E323:E324"/>
    <mergeCell ref="E325:E332"/>
    <mergeCell ref="I325:I326"/>
    <mergeCell ref="E319:E320"/>
    <mergeCell ref="R310:R312"/>
    <mergeCell ref="G315:G320"/>
    <mergeCell ref="E315:E316"/>
    <mergeCell ref="E271:E273"/>
    <mergeCell ref="G257:G258"/>
    <mergeCell ref="G216:G217"/>
    <mergeCell ref="G246:G248"/>
    <mergeCell ref="C192:C204"/>
    <mergeCell ref="E286:E287"/>
    <mergeCell ref="G249:G251"/>
    <mergeCell ref="E284:E285"/>
    <mergeCell ref="G259:G261"/>
    <mergeCell ref="A325:A354"/>
    <mergeCell ref="C262:C263"/>
    <mergeCell ref="T218:T219"/>
    <mergeCell ref="E229:E230"/>
    <mergeCell ref="A246:A267"/>
    <mergeCell ref="I271:I273"/>
    <mergeCell ref="R663:R664"/>
    <mergeCell ref="R568:R569"/>
    <mergeCell ref="S568:S569"/>
    <mergeCell ref="S630:S632"/>
    <mergeCell ref="S622:S623"/>
    <mergeCell ref="V684:V685"/>
    <mergeCell ref="T645:T647"/>
    <mergeCell ref="T721:T722"/>
    <mergeCell ref="T723:T725"/>
    <mergeCell ref="T610:T611"/>
    <mergeCell ref="E205:E206"/>
    <mergeCell ref="G231:G232"/>
    <mergeCell ref="G214:G215"/>
    <mergeCell ref="V216:V217"/>
    <mergeCell ref="C242:C243"/>
    <mergeCell ref="C268:C280"/>
    <mergeCell ref="E268:E270"/>
    <mergeCell ref="I281:I283"/>
    <mergeCell ref="C284:C285"/>
    <mergeCell ref="S286:S287"/>
    <mergeCell ref="C210:C215"/>
    <mergeCell ref="C218:C219"/>
    <mergeCell ref="C205:C206"/>
    <mergeCell ref="C259:C261"/>
    <mergeCell ref="C266:C267"/>
    <mergeCell ref="U279:U280"/>
    <mergeCell ref="V266:V267"/>
    <mergeCell ref="V236:V237"/>
    <mergeCell ref="U210:U211"/>
    <mergeCell ref="V242:V243"/>
    <mergeCell ref="G286:G287"/>
    <mergeCell ref="U255:U256"/>
    <mergeCell ref="T665:T667"/>
    <mergeCell ref="T680:T681"/>
    <mergeCell ref="S654:S655"/>
    <mergeCell ref="T654:T655"/>
    <mergeCell ref="R654:R655"/>
    <mergeCell ref="R648:R649"/>
    <mergeCell ref="V692:V693"/>
    <mergeCell ref="S656:S658"/>
    <mergeCell ref="R650:R651"/>
    <mergeCell ref="U690:U691"/>
    <mergeCell ref="S699:S700"/>
    <mergeCell ref="U694:U695"/>
    <mergeCell ref="R768:R769"/>
    <mergeCell ref="C620:C621"/>
    <mergeCell ref="G614:G615"/>
    <mergeCell ref="V555:V557"/>
    <mergeCell ref="V566:V567"/>
    <mergeCell ref="T603:T604"/>
    <mergeCell ref="U608:U609"/>
    <mergeCell ref="V760:V761"/>
    <mergeCell ref="U764:U765"/>
    <mergeCell ref="V564:V565"/>
    <mergeCell ref="I721:I722"/>
    <mergeCell ref="I723:I725"/>
    <mergeCell ref="R723:R725"/>
    <mergeCell ref="S723:S725"/>
    <mergeCell ref="I726:I727"/>
    <mergeCell ref="S726:S727"/>
    <mergeCell ref="V764:V765"/>
    <mergeCell ref="I633:I634"/>
    <mergeCell ref="R633:R634"/>
    <mergeCell ref="R668:R669"/>
    <mergeCell ref="V373:V374"/>
    <mergeCell ref="I353:I354"/>
    <mergeCell ref="R364:R366"/>
    <mergeCell ref="T411:T412"/>
    <mergeCell ref="I445:I446"/>
    <mergeCell ref="R461:R462"/>
    <mergeCell ref="R459:R460"/>
    <mergeCell ref="I463:I464"/>
    <mergeCell ref="R481:R482"/>
    <mergeCell ref="S391:S392"/>
    <mergeCell ref="R447:R448"/>
    <mergeCell ref="I421:I422"/>
    <mergeCell ref="S483:S484"/>
    <mergeCell ref="I481:I482"/>
    <mergeCell ref="R431:R432"/>
    <mergeCell ref="S411:S412"/>
    <mergeCell ref="V353:V354"/>
    <mergeCell ref="I371:I372"/>
    <mergeCell ref="T457:T458"/>
    <mergeCell ref="I435:I436"/>
    <mergeCell ref="R479:R480"/>
    <mergeCell ref="V413:V414"/>
    <mergeCell ref="I469:I470"/>
    <mergeCell ref="R401:R402"/>
    <mergeCell ref="R393:R394"/>
    <mergeCell ref="R383:R384"/>
    <mergeCell ref="V397:V398"/>
    <mergeCell ref="V399:V400"/>
    <mergeCell ref="V385:V386"/>
    <mergeCell ref="V419:V424"/>
    <mergeCell ref="U419:U424"/>
    <mergeCell ref="U415:U416"/>
    <mergeCell ref="R495:R496"/>
    <mergeCell ref="I485:I486"/>
    <mergeCell ref="I407:I408"/>
    <mergeCell ref="T413:T414"/>
    <mergeCell ref="I425:I426"/>
    <mergeCell ref="R437:R438"/>
    <mergeCell ref="I439:I440"/>
    <mergeCell ref="I429:I430"/>
    <mergeCell ref="S419:S424"/>
    <mergeCell ref="R453:R454"/>
    <mergeCell ref="T405:T406"/>
    <mergeCell ref="I467:I468"/>
    <mergeCell ref="R415:R416"/>
    <mergeCell ref="I413:I414"/>
    <mergeCell ref="R435:R436"/>
    <mergeCell ref="R413:R414"/>
    <mergeCell ref="I433:I434"/>
    <mergeCell ref="S415:S416"/>
    <mergeCell ref="S447:S448"/>
    <mergeCell ref="R433:R434"/>
    <mergeCell ref="R469:R470"/>
    <mergeCell ref="T483:T490"/>
    <mergeCell ref="R443:R444"/>
    <mergeCell ref="R445:R446"/>
    <mergeCell ref="I427:I428"/>
    <mergeCell ref="I491:I492"/>
    <mergeCell ref="I495:I496"/>
    <mergeCell ref="S493:S494"/>
    <mergeCell ref="T429:T430"/>
    <mergeCell ref="T463:T464"/>
    <mergeCell ref="T461:T462"/>
    <mergeCell ref="T433:T434"/>
    <mergeCell ref="R218:R219"/>
    <mergeCell ref="S218:S219"/>
    <mergeCell ref="E395:E396"/>
    <mergeCell ref="G409:G410"/>
    <mergeCell ref="E393:E394"/>
    <mergeCell ref="E377:E378"/>
    <mergeCell ref="G395:G396"/>
    <mergeCell ref="E407:E408"/>
    <mergeCell ref="E403:E404"/>
    <mergeCell ref="G407:G408"/>
    <mergeCell ref="E385:E386"/>
    <mergeCell ref="G391:G392"/>
    <mergeCell ref="G397:G398"/>
    <mergeCell ref="G399:G400"/>
    <mergeCell ref="I403:I404"/>
    <mergeCell ref="R397:R398"/>
    <mergeCell ref="S397:S398"/>
    <mergeCell ref="I329:I330"/>
    <mergeCell ref="I313:I314"/>
    <mergeCell ref="G313:G314"/>
    <mergeCell ref="I315:I316"/>
    <mergeCell ref="S399:S400"/>
    <mergeCell ref="S389:S390"/>
    <mergeCell ref="R389:R390"/>
    <mergeCell ref="S336:S338"/>
    <mergeCell ref="I343:I344"/>
    <mergeCell ref="E345:E346"/>
    <mergeCell ref="G345:G346"/>
    <mergeCell ref="S401:S402"/>
    <mergeCell ref="S331:S332"/>
    <mergeCell ref="R329:R330"/>
    <mergeCell ref="S223:S225"/>
    <mergeCell ref="I233:I235"/>
    <mergeCell ref="I210:I211"/>
    <mergeCell ref="S274:S276"/>
    <mergeCell ref="T229:T230"/>
    <mergeCell ref="S205:S206"/>
    <mergeCell ref="R203:R204"/>
    <mergeCell ref="S195:S197"/>
    <mergeCell ref="R236:R237"/>
    <mergeCell ref="R220:R222"/>
    <mergeCell ref="R188:R189"/>
    <mergeCell ref="I218:I219"/>
    <mergeCell ref="R242:R243"/>
    <mergeCell ref="S279:S280"/>
    <mergeCell ref="R315:R316"/>
    <mergeCell ref="T336:T338"/>
    <mergeCell ref="T319:T320"/>
    <mergeCell ref="I331:I332"/>
    <mergeCell ref="S214:S215"/>
    <mergeCell ref="R214:R215"/>
    <mergeCell ref="T238:T239"/>
    <mergeCell ref="I268:I270"/>
    <mergeCell ref="I274:I278"/>
    <mergeCell ref="S264:S265"/>
    <mergeCell ref="T264:T265"/>
    <mergeCell ref="R249:R251"/>
    <mergeCell ref="T284:T285"/>
    <mergeCell ref="T207:T209"/>
    <mergeCell ref="I205:I206"/>
    <mergeCell ref="S220:S222"/>
    <mergeCell ref="R190:R191"/>
    <mergeCell ref="S192:S194"/>
    <mergeCell ref="I190:I191"/>
    <mergeCell ref="V6:V7"/>
    <mergeCell ref="T11:T13"/>
    <mergeCell ref="U11:U13"/>
    <mergeCell ref="R11:R13"/>
    <mergeCell ref="R29:R30"/>
    <mergeCell ref="S240:S241"/>
    <mergeCell ref="I125:I126"/>
    <mergeCell ref="I121:I122"/>
    <mergeCell ref="S310:S312"/>
    <mergeCell ref="I288:I289"/>
    <mergeCell ref="V44:V45"/>
    <mergeCell ref="V72:V73"/>
    <mergeCell ref="T31:T32"/>
    <mergeCell ref="V61:V62"/>
    <mergeCell ref="V31:V32"/>
    <mergeCell ref="S33:S35"/>
    <mergeCell ref="U48:U50"/>
    <mergeCell ref="U31:U32"/>
    <mergeCell ref="U53:U54"/>
    <mergeCell ref="R42:R43"/>
    <mergeCell ref="V27:V28"/>
    <mergeCell ref="V29:V30"/>
    <mergeCell ref="V18:V20"/>
    <mergeCell ref="T25:T26"/>
    <mergeCell ref="T51:T52"/>
    <mergeCell ref="V57:V58"/>
    <mergeCell ref="S164:S165"/>
    <mergeCell ref="T214:T215"/>
    <mergeCell ref="T181:T183"/>
    <mergeCell ref="R171:R173"/>
    <mergeCell ref="R292:R293"/>
    <mergeCell ref="R158:R159"/>
    <mergeCell ref="R6:R7"/>
    <mergeCell ref="S6:S7"/>
    <mergeCell ref="Q12:Q13"/>
    <mergeCell ref="I127:I128"/>
    <mergeCell ref="I118:I120"/>
    <mergeCell ref="I262:I263"/>
    <mergeCell ref="G44:G45"/>
    <mergeCell ref="I44:I45"/>
    <mergeCell ref="I42:I43"/>
    <mergeCell ref="I27:I28"/>
    <mergeCell ref="R83:R84"/>
    <mergeCell ref="G177:G178"/>
    <mergeCell ref="G186:G187"/>
    <mergeCell ref="I14:I15"/>
    <mergeCell ref="S53:S54"/>
    <mergeCell ref="R55:R56"/>
    <mergeCell ref="I33:I35"/>
    <mergeCell ref="R90:R92"/>
    <mergeCell ref="I123:I124"/>
    <mergeCell ref="I115:I117"/>
    <mergeCell ref="R226:R228"/>
    <mergeCell ref="R233:R235"/>
    <mergeCell ref="R231:R232"/>
    <mergeCell ref="S142:S143"/>
    <mergeCell ref="S259:S261"/>
    <mergeCell ref="G125:G126"/>
    <mergeCell ref="I166:I167"/>
    <mergeCell ref="R259:R261"/>
    <mergeCell ref="R48:R50"/>
    <mergeCell ref="R121:R122"/>
    <mergeCell ref="R181:R183"/>
    <mergeCell ref="I177:I178"/>
    <mergeCell ref="C31:C32"/>
    <mergeCell ref="E23:E24"/>
    <mergeCell ref="E177:E178"/>
    <mergeCell ref="E255:E256"/>
    <mergeCell ref="G181:G183"/>
    <mergeCell ref="G236:G237"/>
    <mergeCell ref="I216:I217"/>
    <mergeCell ref="G220:G222"/>
    <mergeCell ref="S252:S254"/>
    <mergeCell ref="S246:S248"/>
    <mergeCell ref="E240:E241"/>
    <mergeCell ref="R255:R256"/>
    <mergeCell ref="I214:I215"/>
    <mergeCell ref="R198:R200"/>
    <mergeCell ref="R240:R241"/>
    <mergeCell ref="R192:R194"/>
    <mergeCell ref="R223:R225"/>
    <mergeCell ref="I207:I209"/>
    <mergeCell ref="R216:R217"/>
    <mergeCell ref="R210:R211"/>
    <mergeCell ref="S181:S183"/>
    <mergeCell ref="S184:S185"/>
    <mergeCell ref="S212:S213"/>
    <mergeCell ref="I223:I225"/>
    <mergeCell ref="R184:R185"/>
    <mergeCell ref="I238:I239"/>
    <mergeCell ref="I186:I187"/>
    <mergeCell ref="I231:I232"/>
    <mergeCell ref="I229:I230"/>
    <mergeCell ref="S186:S187"/>
    <mergeCell ref="S242:S243"/>
    <mergeCell ref="S207:S209"/>
    <mergeCell ref="C8:C10"/>
    <mergeCell ref="E8:E10"/>
    <mergeCell ref="G11:G13"/>
    <mergeCell ref="E39:E41"/>
    <mergeCell ref="E6:E7"/>
    <mergeCell ref="G6:G7"/>
    <mergeCell ref="I6:I7"/>
    <mergeCell ref="E59:E60"/>
    <mergeCell ref="I72:I73"/>
    <mergeCell ref="G8:G10"/>
    <mergeCell ref="C11:C13"/>
    <mergeCell ref="G33:G35"/>
    <mergeCell ref="G29:G30"/>
    <mergeCell ref="I66:I68"/>
    <mergeCell ref="E63:E65"/>
    <mergeCell ref="C63:C73"/>
    <mergeCell ref="I23:I24"/>
    <mergeCell ref="C3:C7"/>
    <mergeCell ref="I11:I13"/>
    <mergeCell ref="I46:I47"/>
    <mergeCell ref="E66:E68"/>
    <mergeCell ref="C21:C24"/>
    <mergeCell ref="C53:C54"/>
    <mergeCell ref="E14:E15"/>
    <mergeCell ref="E46:E47"/>
    <mergeCell ref="I53:I54"/>
    <mergeCell ref="G69:G71"/>
    <mergeCell ref="G21:G22"/>
    <mergeCell ref="G23:G24"/>
    <mergeCell ref="I25:I26"/>
    <mergeCell ref="E3:E5"/>
    <mergeCell ref="I36:I38"/>
    <mergeCell ref="C48:C50"/>
    <mergeCell ref="E53:E54"/>
    <mergeCell ref="G57:G58"/>
    <mergeCell ref="I57:I58"/>
    <mergeCell ref="I333:I335"/>
    <mergeCell ref="I336:I338"/>
    <mergeCell ref="G333:G338"/>
    <mergeCell ref="E353:E354"/>
    <mergeCell ref="E379:E380"/>
    <mergeCell ref="C216:C217"/>
    <mergeCell ref="C236:C237"/>
    <mergeCell ref="C142:C143"/>
    <mergeCell ref="I264:I265"/>
    <mergeCell ref="G108:G109"/>
    <mergeCell ref="I266:I267"/>
    <mergeCell ref="I188:I189"/>
    <mergeCell ref="I317:I318"/>
    <mergeCell ref="I310:I312"/>
    <mergeCell ref="I299:I301"/>
    <mergeCell ref="I179:I180"/>
    <mergeCell ref="I203:I204"/>
    <mergeCell ref="I240:I241"/>
    <mergeCell ref="G297:G298"/>
    <mergeCell ref="I305:I307"/>
    <mergeCell ref="E203:E204"/>
    <mergeCell ref="E231:E232"/>
    <mergeCell ref="G115:G117"/>
    <mergeCell ref="E257:E258"/>
    <mergeCell ref="E259:E260"/>
    <mergeCell ref="G242:G243"/>
    <mergeCell ref="G255:G256"/>
    <mergeCell ref="E192:E194"/>
    <mergeCell ref="G3:G5"/>
    <mergeCell ref="I8:I10"/>
    <mergeCell ref="E95:E96"/>
    <mergeCell ref="E266:E267"/>
    <mergeCell ref="G188:G189"/>
    <mergeCell ref="E233:E235"/>
    <mergeCell ref="I150:I152"/>
    <mergeCell ref="I257:I258"/>
    <mergeCell ref="G36:G38"/>
    <mergeCell ref="G55:G56"/>
    <mergeCell ref="E16:E17"/>
    <mergeCell ref="I21:I22"/>
    <mergeCell ref="I136:I137"/>
    <mergeCell ref="G118:G120"/>
    <mergeCell ref="E112:E114"/>
    <mergeCell ref="G266:G267"/>
    <mergeCell ref="E214:E215"/>
    <mergeCell ref="E48:E49"/>
    <mergeCell ref="E36:E38"/>
    <mergeCell ref="I48:I50"/>
    <mergeCell ref="E168:E170"/>
    <mergeCell ref="E31:E32"/>
    <mergeCell ref="G31:G32"/>
    <mergeCell ref="E195:E197"/>
    <mergeCell ref="E242:E243"/>
    <mergeCell ref="E21:E22"/>
    <mergeCell ref="E164:E165"/>
    <mergeCell ref="E27:E28"/>
    <mergeCell ref="E136:E137"/>
    <mergeCell ref="E55:E56"/>
    <mergeCell ref="E72:E73"/>
    <mergeCell ref="G66:G68"/>
    <mergeCell ref="C166:C167"/>
    <mergeCell ref="C144:C154"/>
    <mergeCell ref="C281:C283"/>
    <mergeCell ref="C292:C293"/>
    <mergeCell ref="C264:C265"/>
    <mergeCell ref="G106:G107"/>
    <mergeCell ref="G229:G230"/>
    <mergeCell ref="C181:C183"/>
    <mergeCell ref="E262:E263"/>
    <mergeCell ref="E220:E222"/>
    <mergeCell ref="G271:G273"/>
    <mergeCell ref="E184:E185"/>
    <mergeCell ref="G195:G197"/>
    <mergeCell ref="G223:G225"/>
    <mergeCell ref="E264:E265"/>
    <mergeCell ref="G264:G265"/>
    <mergeCell ref="E131:E132"/>
    <mergeCell ref="E179:E180"/>
    <mergeCell ref="C131:C132"/>
    <mergeCell ref="G205:G206"/>
    <mergeCell ref="E207:E208"/>
    <mergeCell ref="E223:E225"/>
    <mergeCell ref="E186:E187"/>
    <mergeCell ref="G153:G154"/>
    <mergeCell ref="G129:G130"/>
    <mergeCell ref="G144:G146"/>
    <mergeCell ref="E140:E141"/>
    <mergeCell ref="G140:G141"/>
    <mergeCell ref="E188:E189"/>
    <mergeCell ref="G142:G143"/>
    <mergeCell ref="E121:E122"/>
    <mergeCell ref="G279:G280"/>
    <mergeCell ref="G162:G163"/>
    <mergeCell ref="G184:G185"/>
    <mergeCell ref="E246:E248"/>
    <mergeCell ref="E249:E251"/>
    <mergeCell ref="I133:I135"/>
    <mergeCell ref="R264:R265"/>
    <mergeCell ref="S236:S237"/>
    <mergeCell ref="S190:S191"/>
    <mergeCell ref="R257:R258"/>
    <mergeCell ref="S174:S176"/>
    <mergeCell ref="I308:I309"/>
    <mergeCell ref="E294:E296"/>
    <mergeCell ref="R266:R267"/>
    <mergeCell ref="R302:R304"/>
    <mergeCell ref="S292:S293"/>
    <mergeCell ref="G294:G295"/>
    <mergeCell ref="S308:S309"/>
    <mergeCell ref="I168:I170"/>
    <mergeCell ref="G164:G165"/>
    <mergeCell ref="I284:I285"/>
    <mergeCell ref="I290:I291"/>
    <mergeCell ref="I153:I154"/>
    <mergeCell ref="G168:G170"/>
    <mergeCell ref="R166:R167"/>
    <mergeCell ref="E281:E282"/>
    <mergeCell ref="E308:E309"/>
    <mergeCell ref="R290:R291"/>
    <mergeCell ref="I244:I245"/>
    <mergeCell ref="I198:I202"/>
    <mergeCell ref="I220:I222"/>
    <mergeCell ref="S177:S178"/>
    <mergeCell ref="S226:S228"/>
    <mergeCell ref="E313:E314"/>
    <mergeCell ref="R279:R280"/>
    <mergeCell ref="G299:G301"/>
    <mergeCell ref="S288:S289"/>
    <mergeCell ref="G310:G312"/>
    <mergeCell ref="E279:E280"/>
    <mergeCell ref="S385:S386"/>
    <mergeCell ref="R327:R328"/>
    <mergeCell ref="R299:R301"/>
    <mergeCell ref="R313:R314"/>
    <mergeCell ref="I351:I352"/>
    <mergeCell ref="I323:I324"/>
    <mergeCell ref="I483:I484"/>
    <mergeCell ref="I479:I480"/>
    <mergeCell ref="I465:I466"/>
    <mergeCell ref="I471:I472"/>
    <mergeCell ref="E297:E298"/>
    <mergeCell ref="S361:S363"/>
    <mergeCell ref="R387:R388"/>
    <mergeCell ref="I379:I380"/>
    <mergeCell ref="I294:I296"/>
    <mergeCell ref="R321:R322"/>
    <mergeCell ref="R355:R358"/>
    <mergeCell ref="R331:R332"/>
    <mergeCell ref="I364:I366"/>
    <mergeCell ref="R375:R376"/>
    <mergeCell ref="S351:S352"/>
    <mergeCell ref="I367:I368"/>
    <mergeCell ref="S371:S372"/>
    <mergeCell ref="I389:I390"/>
    <mergeCell ref="I401:I402"/>
    <mergeCell ref="I397:I398"/>
    <mergeCell ref="R284:R285"/>
    <mergeCell ref="S281:S283"/>
    <mergeCell ref="R286:R287"/>
    <mergeCell ref="R407:R408"/>
    <mergeCell ref="U425:U426"/>
    <mergeCell ref="R371:R372"/>
    <mergeCell ref="S367:S368"/>
    <mergeCell ref="R351:R352"/>
    <mergeCell ref="S353:S354"/>
    <mergeCell ref="T381:T382"/>
    <mergeCell ref="R449:R450"/>
    <mergeCell ref="R381:R382"/>
    <mergeCell ref="R377:R378"/>
    <mergeCell ref="R379:R380"/>
    <mergeCell ref="R359:R360"/>
    <mergeCell ref="S297:S298"/>
    <mergeCell ref="S409:S410"/>
    <mergeCell ref="R333:R335"/>
    <mergeCell ref="R297:R298"/>
    <mergeCell ref="T375:T376"/>
    <mergeCell ref="R429:R430"/>
    <mergeCell ref="R425:R426"/>
    <mergeCell ref="S425:S426"/>
    <mergeCell ref="T425:T426"/>
    <mergeCell ref="U429:U430"/>
    <mergeCell ref="U403:U404"/>
    <mergeCell ref="T308:T309"/>
    <mergeCell ref="U399:U400"/>
    <mergeCell ref="U364:U366"/>
    <mergeCell ref="T393:T394"/>
    <mergeCell ref="S341:S342"/>
    <mergeCell ref="R343:R344"/>
    <mergeCell ref="R665:R667"/>
    <mergeCell ref="X665:X675"/>
    <mergeCell ref="W643:W653"/>
    <mergeCell ref="T668:T669"/>
    <mergeCell ref="R620:R621"/>
    <mergeCell ref="U656:U658"/>
    <mergeCell ref="S668:S669"/>
    <mergeCell ref="T652:T653"/>
    <mergeCell ref="U668:U669"/>
    <mergeCell ref="V668:V669"/>
    <mergeCell ref="V670:V671"/>
    <mergeCell ref="S674:S675"/>
    <mergeCell ref="T672:T673"/>
    <mergeCell ref="V674:V675"/>
    <mergeCell ref="S672:S673"/>
    <mergeCell ref="V663:V664"/>
    <mergeCell ref="R659:R660"/>
    <mergeCell ref="S648:S649"/>
    <mergeCell ref="S650:S651"/>
    <mergeCell ref="U670:U671"/>
    <mergeCell ref="S663:S664"/>
    <mergeCell ref="V672:V673"/>
    <mergeCell ref="U663:U664"/>
    <mergeCell ref="V648:V649"/>
    <mergeCell ref="V654:V655"/>
    <mergeCell ref="V665:V667"/>
    <mergeCell ref="S659:S660"/>
    <mergeCell ref="T659:T660"/>
    <mergeCell ref="U659:U660"/>
    <mergeCell ref="U661:U662"/>
    <mergeCell ref="R670:R671"/>
    <mergeCell ref="S670:S671"/>
    <mergeCell ref="X686:X695"/>
    <mergeCell ref="V696:V698"/>
    <mergeCell ref="T694:T695"/>
    <mergeCell ref="X616:X619"/>
    <mergeCell ref="V633:V634"/>
    <mergeCell ref="X626:X629"/>
    <mergeCell ref="T612:T613"/>
    <mergeCell ref="U696:U698"/>
    <mergeCell ref="U555:U557"/>
    <mergeCell ref="T648:T649"/>
    <mergeCell ref="T650:T651"/>
    <mergeCell ref="U648:U649"/>
    <mergeCell ref="U620:U621"/>
    <mergeCell ref="V650:V651"/>
    <mergeCell ref="V630:V632"/>
    <mergeCell ref="V639:V640"/>
    <mergeCell ref="V641:V642"/>
    <mergeCell ref="U641:U642"/>
    <mergeCell ref="X696:X702"/>
    <mergeCell ref="T637:T638"/>
    <mergeCell ref="T670:T671"/>
    <mergeCell ref="V659:V660"/>
    <mergeCell ref="U645:U647"/>
    <mergeCell ref="V558:V559"/>
    <mergeCell ref="V603:V604"/>
    <mergeCell ref="U599:U600"/>
    <mergeCell ref="U672:U673"/>
    <mergeCell ref="U568:U569"/>
    <mergeCell ref="U614:U615"/>
    <mergeCell ref="X574:X579"/>
    <mergeCell ref="U665:U667"/>
    <mergeCell ref="T656:T658"/>
    <mergeCell ref="X537:X554"/>
    <mergeCell ref="X643:X653"/>
    <mergeCell ref="X676:X685"/>
    <mergeCell ref="U622:U623"/>
    <mergeCell ref="R760:R761"/>
    <mergeCell ref="S661:S662"/>
    <mergeCell ref="X728:X735"/>
    <mergeCell ref="R750:R751"/>
    <mergeCell ref="V736:V737"/>
    <mergeCell ref="S707:S708"/>
    <mergeCell ref="S705:S706"/>
    <mergeCell ref="X752:X755"/>
    <mergeCell ref="W756:W759"/>
    <mergeCell ref="X756:X759"/>
    <mergeCell ref="R705:R706"/>
    <mergeCell ref="R734:R735"/>
    <mergeCell ref="T712:T714"/>
    <mergeCell ref="R758:R759"/>
    <mergeCell ref="X703:X708"/>
    <mergeCell ref="U703:U704"/>
    <mergeCell ref="U701:U702"/>
    <mergeCell ref="V701:V702"/>
    <mergeCell ref="V703:V704"/>
    <mergeCell ref="R661:R662"/>
    <mergeCell ref="R736:R737"/>
    <mergeCell ref="V661:V662"/>
    <mergeCell ref="V707:V708"/>
    <mergeCell ref="V712:V714"/>
    <mergeCell ref="V709:V711"/>
    <mergeCell ref="U585:U586"/>
    <mergeCell ref="U601:U602"/>
    <mergeCell ref="V645:V647"/>
    <mergeCell ref="X709:X727"/>
    <mergeCell ref="R699:R700"/>
    <mergeCell ref="U726:U727"/>
    <mergeCell ref="T715:T717"/>
    <mergeCell ref="V756:V757"/>
    <mergeCell ref="V726:V727"/>
    <mergeCell ref="W746:W751"/>
    <mergeCell ref="X746:X751"/>
    <mergeCell ref="V742:V743"/>
    <mergeCell ref="V744:V745"/>
    <mergeCell ref="W736:W745"/>
    <mergeCell ref="W728:W735"/>
    <mergeCell ref="S734:S735"/>
    <mergeCell ref="V748:V749"/>
    <mergeCell ref="U736:U737"/>
    <mergeCell ref="R748:R749"/>
    <mergeCell ref="S748:S749"/>
    <mergeCell ref="U748:U749"/>
    <mergeCell ref="V746:V747"/>
    <mergeCell ref="U750:U751"/>
    <mergeCell ref="R728:R729"/>
    <mergeCell ref="X736:X745"/>
    <mergeCell ref="U744:U745"/>
    <mergeCell ref="R730:R731"/>
    <mergeCell ref="R754:R755"/>
    <mergeCell ref="S754:S755"/>
    <mergeCell ref="T754:T755"/>
    <mergeCell ref="U734:U735"/>
    <mergeCell ref="U754:U755"/>
    <mergeCell ref="I754:I755"/>
    <mergeCell ref="T696:T698"/>
    <mergeCell ref="U699:U700"/>
    <mergeCell ref="I705:I706"/>
    <mergeCell ref="T703:T704"/>
    <mergeCell ref="I701:I702"/>
    <mergeCell ref="T732:T733"/>
    <mergeCell ref="U728:U729"/>
    <mergeCell ref="U730:U731"/>
    <mergeCell ref="U732:U733"/>
    <mergeCell ref="V728:V729"/>
    <mergeCell ref="V730:V731"/>
    <mergeCell ref="V732:V733"/>
    <mergeCell ref="R742:R743"/>
    <mergeCell ref="R744:R745"/>
    <mergeCell ref="S742:S743"/>
    <mergeCell ref="S744:S745"/>
    <mergeCell ref="T742:T743"/>
    <mergeCell ref="T744:T745"/>
    <mergeCell ref="R726:R727"/>
    <mergeCell ref="T726:T727"/>
    <mergeCell ref="T718:T720"/>
    <mergeCell ref="I742:I743"/>
    <mergeCell ref="S709:S711"/>
    <mergeCell ref="T699:T700"/>
    <mergeCell ref="V699:V700"/>
    <mergeCell ref="I758:I759"/>
    <mergeCell ref="I728:I729"/>
    <mergeCell ref="I730:I731"/>
    <mergeCell ref="I744:I745"/>
    <mergeCell ref="I707:I708"/>
    <mergeCell ref="U712:U714"/>
    <mergeCell ref="R709:R711"/>
    <mergeCell ref="R756:R757"/>
    <mergeCell ref="S756:S757"/>
    <mergeCell ref="T756:T757"/>
    <mergeCell ref="U756:U757"/>
    <mergeCell ref="U758:U759"/>
    <mergeCell ref="R694:R695"/>
    <mergeCell ref="U709:U711"/>
    <mergeCell ref="R707:R708"/>
    <mergeCell ref="E730:E731"/>
    <mergeCell ref="G736:G737"/>
    <mergeCell ref="I740:I741"/>
    <mergeCell ref="G726:G727"/>
    <mergeCell ref="E709:E711"/>
    <mergeCell ref="R712:R714"/>
    <mergeCell ref="S712:S714"/>
    <mergeCell ref="R701:R702"/>
    <mergeCell ref="I732:I733"/>
    <mergeCell ref="R715:R717"/>
    <mergeCell ref="I712:I714"/>
    <mergeCell ref="G701:G702"/>
    <mergeCell ref="I752:I753"/>
    <mergeCell ref="G754:G755"/>
    <mergeCell ref="R703:R704"/>
    <mergeCell ref="I718:I720"/>
    <mergeCell ref="S758:S759"/>
    <mergeCell ref="E748:E749"/>
    <mergeCell ref="G748:G749"/>
    <mergeCell ref="E744:E745"/>
    <mergeCell ref="W752:W755"/>
    <mergeCell ref="V705:V706"/>
    <mergeCell ref="I736:I737"/>
    <mergeCell ref="U705:U706"/>
    <mergeCell ref="R738:R739"/>
    <mergeCell ref="S738:S739"/>
    <mergeCell ref="R718:R720"/>
    <mergeCell ref="S718:S720"/>
    <mergeCell ref="R721:R722"/>
    <mergeCell ref="S721:S722"/>
    <mergeCell ref="V734:V735"/>
    <mergeCell ref="R656:R658"/>
    <mergeCell ref="R674:R675"/>
    <mergeCell ref="V752:V753"/>
    <mergeCell ref="V754:V755"/>
    <mergeCell ref="T750:T751"/>
    <mergeCell ref="E742:E743"/>
    <mergeCell ref="E740:E741"/>
    <mergeCell ref="G750:G751"/>
    <mergeCell ref="I750:I751"/>
    <mergeCell ref="G746:G747"/>
    <mergeCell ref="I746:I747"/>
    <mergeCell ref="T746:T747"/>
    <mergeCell ref="G672:G673"/>
    <mergeCell ref="S696:S698"/>
    <mergeCell ref="U692:U693"/>
    <mergeCell ref="I665:I667"/>
    <mergeCell ref="E661:E662"/>
    <mergeCell ref="R692:R693"/>
    <mergeCell ref="M772:O772"/>
    <mergeCell ref="U772:W772"/>
    <mergeCell ref="T682:T683"/>
    <mergeCell ref="V682:V683"/>
    <mergeCell ref="S682:S683"/>
    <mergeCell ref="S665:S667"/>
    <mergeCell ref="W686:W695"/>
    <mergeCell ref="T705:T706"/>
    <mergeCell ref="V694:V695"/>
    <mergeCell ref="T663:T664"/>
    <mergeCell ref="W676:W685"/>
    <mergeCell ref="U746:U747"/>
    <mergeCell ref="S740:S741"/>
    <mergeCell ref="T740:T741"/>
    <mergeCell ref="R740:R741"/>
    <mergeCell ref="T748:T749"/>
    <mergeCell ref="S703:S704"/>
    <mergeCell ref="W709:W727"/>
    <mergeCell ref="T738:T739"/>
    <mergeCell ref="U738:U739"/>
    <mergeCell ref="T707:T708"/>
    <mergeCell ref="T692:T693"/>
    <mergeCell ref="T684:T685"/>
    <mergeCell ref="U684:U685"/>
    <mergeCell ref="U707:U708"/>
    <mergeCell ref="R764:R765"/>
    <mergeCell ref="S764:S765"/>
    <mergeCell ref="T764:T765"/>
    <mergeCell ref="T709:T711"/>
    <mergeCell ref="W696:W702"/>
    <mergeCell ref="W654:W664"/>
    <mergeCell ref="T701:T702"/>
    <mergeCell ref="A616:A619"/>
    <mergeCell ref="E533:E534"/>
    <mergeCell ref="A501:A536"/>
    <mergeCell ref="C501:C515"/>
    <mergeCell ref="G540:G542"/>
    <mergeCell ref="E540:E542"/>
    <mergeCell ref="C537:C542"/>
    <mergeCell ref="E568:E569"/>
    <mergeCell ref="G568:G569"/>
    <mergeCell ref="G585:G586"/>
    <mergeCell ref="E566:E567"/>
    <mergeCell ref="G537:G539"/>
    <mergeCell ref="G580:G582"/>
    <mergeCell ref="C578:C579"/>
    <mergeCell ref="E580:E582"/>
    <mergeCell ref="G566:G567"/>
    <mergeCell ref="E601:E602"/>
    <mergeCell ref="G603:G604"/>
    <mergeCell ref="G545:G546"/>
    <mergeCell ref="E543:E544"/>
    <mergeCell ref="G535:G536"/>
    <mergeCell ref="G574:G575"/>
    <mergeCell ref="A574:A579"/>
    <mergeCell ref="G601:G602"/>
    <mergeCell ref="E599:E600"/>
    <mergeCell ref="C535:C536"/>
    <mergeCell ref="C516:C530"/>
    <mergeCell ref="G522:G524"/>
    <mergeCell ref="G510:G512"/>
    <mergeCell ref="E504:E506"/>
    <mergeCell ref="G587:G596"/>
    <mergeCell ref="E525:E527"/>
    <mergeCell ref="A477:A482"/>
    <mergeCell ref="E467:E468"/>
    <mergeCell ref="C463:C464"/>
    <mergeCell ref="E437:E438"/>
    <mergeCell ref="E439:E440"/>
    <mergeCell ref="E441:E442"/>
    <mergeCell ref="C461:C462"/>
    <mergeCell ref="G461:G462"/>
    <mergeCell ref="G439:G440"/>
    <mergeCell ref="C477:C478"/>
    <mergeCell ref="C459:C460"/>
    <mergeCell ref="E477:E478"/>
    <mergeCell ref="G449:G450"/>
    <mergeCell ref="G445:G446"/>
    <mergeCell ref="A409:A430"/>
    <mergeCell ref="E409:E410"/>
    <mergeCell ref="C447:C456"/>
    <mergeCell ref="E447:E456"/>
    <mergeCell ref="G455:G456"/>
    <mergeCell ref="A463:A476"/>
    <mergeCell ref="A441:A462"/>
    <mergeCell ref="A431:A440"/>
    <mergeCell ref="E427:E428"/>
    <mergeCell ref="G427:G428"/>
    <mergeCell ref="E413:E414"/>
    <mergeCell ref="G451:G452"/>
    <mergeCell ref="C439:C440"/>
    <mergeCell ref="G479:G480"/>
    <mergeCell ref="E479:E480"/>
    <mergeCell ref="G459:G460"/>
    <mergeCell ref="C443:C444"/>
    <mergeCell ref="G443:G444"/>
    <mergeCell ref="C61:C62"/>
    <mergeCell ref="C29:C30"/>
    <mergeCell ref="C27:C28"/>
    <mergeCell ref="C188:C189"/>
    <mergeCell ref="G136:G137"/>
    <mergeCell ref="C481:C482"/>
    <mergeCell ref="G421:G422"/>
    <mergeCell ref="C572:C573"/>
    <mergeCell ref="C531:C532"/>
    <mergeCell ref="C574:C575"/>
    <mergeCell ref="G513:G515"/>
    <mergeCell ref="G572:G573"/>
    <mergeCell ref="C413:C414"/>
    <mergeCell ref="E431:E432"/>
    <mergeCell ref="C431:C434"/>
    <mergeCell ref="G431:G432"/>
    <mergeCell ref="C425:C426"/>
    <mergeCell ref="E423:E424"/>
    <mergeCell ref="G419:G420"/>
    <mergeCell ref="E485:E486"/>
    <mergeCell ref="E469:E470"/>
    <mergeCell ref="C467:C470"/>
    <mergeCell ref="C465:C466"/>
    <mergeCell ref="G469:G470"/>
    <mergeCell ref="E465:E466"/>
    <mergeCell ref="E443:E444"/>
    <mergeCell ref="E459:E460"/>
    <mergeCell ref="E433:E434"/>
    <mergeCell ref="C411:C412"/>
    <mergeCell ref="C419:C424"/>
    <mergeCell ref="G423:G424"/>
    <mergeCell ref="E421:E422"/>
    <mergeCell ref="E42:E43"/>
    <mergeCell ref="G53:G54"/>
    <mergeCell ref="G85:G86"/>
    <mergeCell ref="I87:I89"/>
    <mergeCell ref="E33:E35"/>
    <mergeCell ref="G87:G89"/>
    <mergeCell ref="G79:G80"/>
    <mergeCell ref="E83:E84"/>
    <mergeCell ref="G83:G84"/>
    <mergeCell ref="E76:E77"/>
    <mergeCell ref="I81:I82"/>
    <mergeCell ref="E93:E94"/>
    <mergeCell ref="E87:E89"/>
    <mergeCell ref="I63:I65"/>
    <mergeCell ref="E97:E98"/>
    <mergeCell ref="I39:I41"/>
    <mergeCell ref="I97:I98"/>
    <mergeCell ref="G171:G173"/>
    <mergeCell ref="G48:G50"/>
    <mergeCell ref="G131:G132"/>
    <mergeCell ref="R162:R163"/>
    <mergeCell ref="E181:E182"/>
    <mergeCell ref="R129:R130"/>
    <mergeCell ref="R177:R178"/>
    <mergeCell ref="G150:G152"/>
    <mergeCell ref="E129:E130"/>
    <mergeCell ref="G76:G78"/>
    <mergeCell ref="I76:I78"/>
    <mergeCell ref="E127:E128"/>
    <mergeCell ref="G112:G114"/>
    <mergeCell ref="I110:I111"/>
    <mergeCell ref="I108:I109"/>
    <mergeCell ref="I131:I132"/>
    <mergeCell ref="R144:R146"/>
    <mergeCell ref="R155:R157"/>
    <mergeCell ref="I142:I143"/>
    <mergeCell ref="E155:E156"/>
    <mergeCell ref="I147:I149"/>
    <mergeCell ref="E125:E126"/>
    <mergeCell ref="E133:E134"/>
    <mergeCell ref="G147:G149"/>
    <mergeCell ref="R142:R143"/>
    <mergeCell ref="E118:E120"/>
    <mergeCell ref="I160:I161"/>
    <mergeCell ref="E108:E109"/>
    <mergeCell ref="E104:E105"/>
    <mergeCell ref="G93:G94"/>
    <mergeCell ref="I69:I71"/>
    <mergeCell ref="E150:E152"/>
    <mergeCell ref="G110:G111"/>
    <mergeCell ref="G39:G41"/>
    <mergeCell ref="E142:E143"/>
    <mergeCell ref="E57:E58"/>
    <mergeCell ref="I61:I62"/>
    <mergeCell ref="I158:I159"/>
    <mergeCell ref="I85:I86"/>
    <mergeCell ref="E85:E86"/>
    <mergeCell ref="I90:I92"/>
    <mergeCell ref="G101:G103"/>
    <mergeCell ref="G59:G60"/>
    <mergeCell ref="E74:E75"/>
    <mergeCell ref="G74:G75"/>
    <mergeCell ref="R87:R89"/>
    <mergeCell ref="R118:R120"/>
    <mergeCell ref="G104:G105"/>
    <mergeCell ref="E81:E82"/>
    <mergeCell ref="E101:E102"/>
    <mergeCell ref="E153:E154"/>
    <mergeCell ref="E123:E124"/>
    <mergeCell ref="I74:I75"/>
    <mergeCell ref="G133:G135"/>
    <mergeCell ref="I144:I146"/>
    <mergeCell ref="R95:R96"/>
    <mergeCell ref="G121:G122"/>
    <mergeCell ref="E106:E107"/>
    <mergeCell ref="R140:R141"/>
    <mergeCell ref="G72:G73"/>
    <mergeCell ref="E69:E71"/>
    <mergeCell ref="I93:I94"/>
    <mergeCell ref="G63:G65"/>
    <mergeCell ref="I55:I56"/>
    <mergeCell ref="E11:E13"/>
    <mergeCell ref="E44:E45"/>
    <mergeCell ref="V14:V15"/>
    <mergeCell ref="R16:R17"/>
    <mergeCell ref="R59:R60"/>
    <mergeCell ref="U44:U45"/>
    <mergeCell ref="T57:T58"/>
    <mergeCell ref="U57:U58"/>
    <mergeCell ref="S39:S41"/>
    <mergeCell ref="R69:R71"/>
    <mergeCell ref="S69:S71"/>
    <mergeCell ref="S81:S82"/>
    <mergeCell ref="V63:V65"/>
    <mergeCell ref="U74:U75"/>
    <mergeCell ref="T72:T73"/>
    <mergeCell ref="E29:E30"/>
    <mergeCell ref="G27:G28"/>
    <mergeCell ref="I29:I30"/>
    <mergeCell ref="V36:V38"/>
    <mergeCell ref="T21:T24"/>
    <mergeCell ref="I59:I60"/>
    <mergeCell ref="G81:G82"/>
    <mergeCell ref="U55:U56"/>
    <mergeCell ref="U79:U80"/>
    <mergeCell ref="T55:T56"/>
    <mergeCell ref="V11:V13"/>
    <mergeCell ref="S72:S73"/>
    <mergeCell ref="R76:R78"/>
    <mergeCell ref="S76:S78"/>
    <mergeCell ref="S59:S60"/>
    <mergeCell ref="R14:R15"/>
    <mergeCell ref="S14:S15"/>
    <mergeCell ref="V3:V5"/>
    <mergeCell ref="S63:S65"/>
    <mergeCell ref="R74:R75"/>
    <mergeCell ref="V76:V78"/>
    <mergeCell ref="T125:T126"/>
    <mergeCell ref="T81:T82"/>
    <mergeCell ref="S90:S92"/>
    <mergeCell ref="S3:S5"/>
    <mergeCell ref="V90:V92"/>
    <mergeCell ref="S87:S89"/>
    <mergeCell ref="S44:S45"/>
    <mergeCell ref="T6:T7"/>
    <mergeCell ref="U6:U7"/>
    <mergeCell ref="R8:R10"/>
    <mergeCell ref="S8:S10"/>
    <mergeCell ref="U8:U10"/>
    <mergeCell ref="V8:V10"/>
    <mergeCell ref="T8:T10"/>
    <mergeCell ref="S16:S17"/>
    <mergeCell ref="T16:T17"/>
    <mergeCell ref="U3:U5"/>
    <mergeCell ref="S83:S84"/>
    <mergeCell ref="T14:T15"/>
    <mergeCell ref="R81:R82"/>
    <mergeCell ref="R61:R62"/>
    <mergeCell ref="R66:R68"/>
    <mergeCell ref="S66:S68"/>
    <mergeCell ref="T85:T86"/>
    <mergeCell ref="S11:S13"/>
    <mergeCell ref="T44:T45"/>
    <mergeCell ref="V87:V89"/>
    <mergeCell ref="T61:T62"/>
    <mergeCell ref="V85:V86"/>
    <mergeCell ref="T36:T38"/>
    <mergeCell ref="R51:R52"/>
    <mergeCell ref="U25:U26"/>
    <mergeCell ref="S31:S32"/>
    <mergeCell ref="R53:R54"/>
    <mergeCell ref="T18:T20"/>
    <mergeCell ref="U18:U20"/>
    <mergeCell ref="R31:R32"/>
    <mergeCell ref="U72:U73"/>
    <mergeCell ref="U66:U68"/>
    <mergeCell ref="U81:U82"/>
    <mergeCell ref="V66:V68"/>
    <mergeCell ref="V74:V75"/>
    <mergeCell ref="R21:R24"/>
    <mergeCell ref="S21:S24"/>
    <mergeCell ref="V25:V26"/>
    <mergeCell ref="R39:R41"/>
    <mergeCell ref="T46:T47"/>
    <mergeCell ref="S46:S47"/>
    <mergeCell ref="R25:R26"/>
    <mergeCell ref="S25:S26"/>
    <mergeCell ref="V39:V41"/>
    <mergeCell ref="S27:S28"/>
    <mergeCell ref="S48:S50"/>
    <mergeCell ref="R33:R35"/>
    <mergeCell ref="T59:T60"/>
    <mergeCell ref="T74:T75"/>
    <mergeCell ref="V33:V35"/>
    <mergeCell ref="T27:T28"/>
    <mergeCell ref="U76:U78"/>
    <mergeCell ref="S74:S75"/>
    <mergeCell ref="R44:R45"/>
    <mergeCell ref="R57:R58"/>
    <mergeCell ref="R108:R109"/>
    <mergeCell ref="V93:V94"/>
    <mergeCell ref="V83:V84"/>
    <mergeCell ref="V123:V124"/>
    <mergeCell ref="V106:V107"/>
    <mergeCell ref="U121:U122"/>
    <mergeCell ref="S51:S52"/>
    <mergeCell ref="V110:V111"/>
    <mergeCell ref="T112:T114"/>
    <mergeCell ref="U46:U47"/>
    <mergeCell ref="V46:V47"/>
    <mergeCell ref="V121:V122"/>
    <mergeCell ref="V104:V105"/>
    <mergeCell ref="U95:U96"/>
    <mergeCell ref="T123:T124"/>
    <mergeCell ref="U51:U52"/>
    <mergeCell ref="S57:S58"/>
    <mergeCell ref="S99:S100"/>
    <mergeCell ref="S101:S103"/>
    <mergeCell ref="U104:U105"/>
    <mergeCell ref="R110:R111"/>
    <mergeCell ref="V79:V80"/>
    <mergeCell ref="S110:S111"/>
    <mergeCell ref="V118:V120"/>
    <mergeCell ref="V97:V98"/>
    <mergeCell ref="V115:V117"/>
    <mergeCell ref="V69:V71"/>
    <mergeCell ref="S85:S86"/>
    <mergeCell ref="I3:I5"/>
    <mergeCell ref="T3:T5"/>
    <mergeCell ref="I16:I17"/>
    <mergeCell ref="S118:S120"/>
    <mergeCell ref="R3:R5"/>
    <mergeCell ref="R27:R28"/>
    <mergeCell ref="S29:S30"/>
    <mergeCell ref="S36:S38"/>
    <mergeCell ref="T66:T68"/>
    <mergeCell ref="U59:U60"/>
    <mergeCell ref="I129:I130"/>
    <mergeCell ref="V81:V82"/>
    <mergeCell ref="U83:U84"/>
    <mergeCell ref="V51:V52"/>
    <mergeCell ref="V112:V114"/>
    <mergeCell ref="V95:V96"/>
    <mergeCell ref="V48:V50"/>
    <mergeCell ref="I51:I52"/>
    <mergeCell ref="U101:U103"/>
    <mergeCell ref="S108:S109"/>
    <mergeCell ref="T90:T92"/>
    <mergeCell ref="U90:U92"/>
    <mergeCell ref="V99:V100"/>
    <mergeCell ref="V129:V130"/>
    <mergeCell ref="V42:V43"/>
    <mergeCell ref="V59:V60"/>
    <mergeCell ref="V53:V54"/>
    <mergeCell ref="U87:U89"/>
    <mergeCell ref="V55:V56"/>
    <mergeCell ref="V108:V109"/>
    <mergeCell ref="V101:V103"/>
    <mergeCell ref="S112:S114"/>
    <mergeCell ref="U774:W774"/>
    <mergeCell ref="U379:U380"/>
    <mergeCell ref="U389:U390"/>
    <mergeCell ref="V389:V390"/>
    <mergeCell ref="T383:T384"/>
    <mergeCell ref="S407:S408"/>
    <mergeCell ref="T407:T408"/>
    <mergeCell ref="U407:U408"/>
    <mergeCell ref="V407:V408"/>
    <mergeCell ref="T401:T402"/>
    <mergeCell ref="U773:W773"/>
    <mergeCell ref="S403:S404"/>
    <mergeCell ref="W703:W708"/>
    <mergeCell ref="S643:S644"/>
    <mergeCell ref="T643:T644"/>
    <mergeCell ref="U643:U644"/>
    <mergeCell ref="T661:T662"/>
    <mergeCell ref="V576:V577"/>
    <mergeCell ref="V643:V644"/>
    <mergeCell ref="V618:V619"/>
    <mergeCell ref="V601:V602"/>
    <mergeCell ref="T622:T623"/>
    <mergeCell ref="W620:W625"/>
    <mergeCell ref="V610:V611"/>
    <mergeCell ref="V614:V615"/>
    <mergeCell ref="W616:W619"/>
    <mergeCell ref="S616:S617"/>
    <mergeCell ref="S585:S586"/>
    <mergeCell ref="S692:S693"/>
    <mergeCell ref="U742:U743"/>
    <mergeCell ref="V403:V404"/>
    <mergeCell ref="U393:U394"/>
    <mergeCell ref="C85:C86"/>
    <mergeCell ref="C74:C75"/>
    <mergeCell ref="C76:C78"/>
    <mergeCell ref="S55:S56"/>
    <mergeCell ref="G127:G128"/>
    <mergeCell ref="I140:I141"/>
    <mergeCell ref="G174:G176"/>
    <mergeCell ref="C179:C180"/>
    <mergeCell ref="U85:U86"/>
    <mergeCell ref="R133:R135"/>
    <mergeCell ref="C133:C135"/>
    <mergeCell ref="S179:S180"/>
    <mergeCell ref="R179:R180"/>
    <mergeCell ref="R112:R114"/>
    <mergeCell ref="R153:R154"/>
    <mergeCell ref="T144:T146"/>
    <mergeCell ref="U112:U114"/>
    <mergeCell ref="T121:T122"/>
    <mergeCell ref="U123:U124"/>
    <mergeCell ref="T142:T143"/>
    <mergeCell ref="E162:E163"/>
    <mergeCell ref="S150:S152"/>
    <mergeCell ref="S147:S149"/>
    <mergeCell ref="R127:R128"/>
    <mergeCell ref="R168:R170"/>
    <mergeCell ref="S153:S154"/>
    <mergeCell ref="U147:U149"/>
    <mergeCell ref="U158:U159"/>
    <mergeCell ref="S144:S146"/>
    <mergeCell ref="R63:R65"/>
    <mergeCell ref="R93:R94"/>
    <mergeCell ref="R138:R139"/>
    <mergeCell ref="U142:U143"/>
    <mergeCell ref="T138:T139"/>
    <mergeCell ref="T127:T128"/>
    <mergeCell ref="U127:U128"/>
    <mergeCell ref="U125:U126"/>
    <mergeCell ref="R150:R152"/>
    <mergeCell ref="U115:U117"/>
    <mergeCell ref="S140:S141"/>
    <mergeCell ref="S129:S130"/>
    <mergeCell ref="R125:R126"/>
    <mergeCell ref="S127:S128"/>
    <mergeCell ref="R115:R117"/>
    <mergeCell ref="T140:T141"/>
    <mergeCell ref="S136:S137"/>
    <mergeCell ref="R131:R132"/>
    <mergeCell ref="T118:T120"/>
    <mergeCell ref="U133:U135"/>
    <mergeCell ref="R123:R124"/>
    <mergeCell ref="T131:T132"/>
    <mergeCell ref="T147:T149"/>
    <mergeCell ref="U138:U139"/>
    <mergeCell ref="S121:S122"/>
    <mergeCell ref="S138:S139"/>
    <mergeCell ref="G158:G159"/>
    <mergeCell ref="E171:E173"/>
    <mergeCell ref="E166:E167"/>
    <mergeCell ref="G166:G167"/>
    <mergeCell ref="R252:R254"/>
    <mergeCell ref="C233:C235"/>
    <mergeCell ref="U140:U141"/>
    <mergeCell ref="T115:T117"/>
    <mergeCell ref="S125:S126"/>
    <mergeCell ref="T133:T135"/>
    <mergeCell ref="T150:T152"/>
    <mergeCell ref="S131:S132"/>
    <mergeCell ref="S133:S135"/>
    <mergeCell ref="S123:S124"/>
    <mergeCell ref="R136:R137"/>
    <mergeCell ref="U153:U154"/>
    <mergeCell ref="T129:T130"/>
    <mergeCell ref="S155:S157"/>
    <mergeCell ref="S115:S117"/>
    <mergeCell ref="T153:T154"/>
    <mergeCell ref="C112:C124"/>
    <mergeCell ref="E160:E161"/>
    <mergeCell ref="G160:G161"/>
    <mergeCell ref="I112:I114"/>
    <mergeCell ref="G123:G124"/>
    <mergeCell ref="E147:E149"/>
    <mergeCell ref="I174:I176"/>
    <mergeCell ref="I171:I173"/>
    <mergeCell ref="G155:G157"/>
    <mergeCell ref="S162:S163"/>
    <mergeCell ref="I226:I228"/>
    <mergeCell ref="R147:R149"/>
    <mergeCell ref="E198:E202"/>
    <mergeCell ref="E216:E217"/>
    <mergeCell ref="G379:G380"/>
    <mergeCell ref="C310:C312"/>
    <mergeCell ref="E317:E318"/>
    <mergeCell ref="G192:G194"/>
    <mergeCell ref="E277:E278"/>
    <mergeCell ref="C140:C141"/>
    <mergeCell ref="I249:I251"/>
    <mergeCell ref="R238:R239"/>
    <mergeCell ref="I155:I157"/>
    <mergeCell ref="E158:E159"/>
    <mergeCell ref="C155:C157"/>
    <mergeCell ref="E174:E176"/>
    <mergeCell ref="R205:R206"/>
    <mergeCell ref="I164:I165"/>
    <mergeCell ref="I162:I163"/>
    <mergeCell ref="C184:C187"/>
    <mergeCell ref="I236:I237"/>
    <mergeCell ref="G226:G228"/>
    <mergeCell ref="E226:E228"/>
    <mergeCell ref="C246:C258"/>
    <mergeCell ref="C158:C159"/>
    <mergeCell ref="E144:E146"/>
    <mergeCell ref="R244:R245"/>
    <mergeCell ref="I242:I243"/>
    <mergeCell ref="I195:I197"/>
    <mergeCell ref="R207:R209"/>
    <mergeCell ref="C220:C232"/>
    <mergeCell ref="C168:C178"/>
    <mergeCell ref="G207:G209"/>
    <mergeCell ref="C160:C165"/>
    <mergeCell ref="C297:C298"/>
    <mergeCell ref="G321:G322"/>
    <mergeCell ref="E310:E311"/>
    <mergeCell ref="G308:G309"/>
    <mergeCell ref="G210:G211"/>
    <mergeCell ref="E210:E211"/>
    <mergeCell ref="E244:E245"/>
    <mergeCell ref="G244:G245"/>
    <mergeCell ref="C244:C245"/>
    <mergeCell ref="G302:G304"/>
    <mergeCell ref="G274:G276"/>
    <mergeCell ref="G369:G370"/>
    <mergeCell ref="G288:G289"/>
    <mergeCell ref="G240:G241"/>
    <mergeCell ref="C375:C376"/>
    <mergeCell ref="C379:C380"/>
    <mergeCell ref="E238:E239"/>
    <mergeCell ref="E299:E301"/>
    <mergeCell ref="G325:G332"/>
    <mergeCell ref="G323:G324"/>
    <mergeCell ref="G305:G307"/>
    <mergeCell ref="E252:E254"/>
    <mergeCell ref="C294:C296"/>
    <mergeCell ref="E218:E219"/>
    <mergeCell ref="G218:G219"/>
    <mergeCell ref="E288:E289"/>
    <mergeCell ref="C315:C320"/>
    <mergeCell ref="C355:C358"/>
    <mergeCell ref="C364:C366"/>
    <mergeCell ref="C333:C338"/>
    <mergeCell ref="C321:C322"/>
    <mergeCell ref="C325:C332"/>
    <mergeCell ref="G277:G278"/>
    <mergeCell ref="E399:E400"/>
    <mergeCell ref="E361:E363"/>
    <mergeCell ref="G355:G358"/>
    <mergeCell ref="E351:E352"/>
    <mergeCell ref="S244:S245"/>
    <mergeCell ref="S393:S394"/>
    <mergeCell ref="S359:S360"/>
    <mergeCell ref="E389:E390"/>
    <mergeCell ref="I246:I248"/>
    <mergeCell ref="I292:I293"/>
    <mergeCell ref="I302:I304"/>
    <mergeCell ref="I252:I254"/>
    <mergeCell ref="R246:R248"/>
    <mergeCell ref="I259:I261"/>
    <mergeCell ref="R277:R278"/>
    <mergeCell ref="S277:S278"/>
    <mergeCell ref="E290:E291"/>
    <mergeCell ref="G361:G363"/>
    <mergeCell ref="G359:G360"/>
    <mergeCell ref="E364:E366"/>
    <mergeCell ref="G371:G372"/>
    <mergeCell ref="E381:E382"/>
    <mergeCell ref="E367:E368"/>
    <mergeCell ref="G377:G378"/>
    <mergeCell ref="G353:G354"/>
    <mergeCell ref="E359:E360"/>
    <mergeCell ref="E341:E342"/>
    <mergeCell ref="E321:E322"/>
    <mergeCell ref="S325:S326"/>
    <mergeCell ref="S379:S380"/>
    <mergeCell ref="S387:S388"/>
    <mergeCell ref="C361:C363"/>
    <mergeCell ref="E355:E358"/>
    <mergeCell ref="C359:C360"/>
    <mergeCell ref="E333:E338"/>
    <mergeCell ref="C351:C352"/>
    <mergeCell ref="G381:G382"/>
    <mergeCell ref="G415:G418"/>
    <mergeCell ref="I361:I363"/>
    <mergeCell ref="I369:I370"/>
    <mergeCell ref="I359:I360"/>
    <mergeCell ref="I355:I358"/>
    <mergeCell ref="G341:G342"/>
    <mergeCell ref="E339:E340"/>
    <mergeCell ref="G389:G390"/>
    <mergeCell ref="E383:E384"/>
    <mergeCell ref="C369:C370"/>
    <mergeCell ref="E369:E370"/>
    <mergeCell ref="C367:C368"/>
    <mergeCell ref="G413:G414"/>
    <mergeCell ref="G339:G340"/>
    <mergeCell ref="C415:C418"/>
    <mergeCell ref="E417:E418"/>
    <mergeCell ref="G343:G344"/>
    <mergeCell ref="I393:I394"/>
    <mergeCell ref="I377:I378"/>
    <mergeCell ref="I415:I418"/>
    <mergeCell ref="I345:I346"/>
    <mergeCell ref="E347:E348"/>
    <mergeCell ref="G347:G348"/>
    <mergeCell ref="I347:I348"/>
    <mergeCell ref="C339:C348"/>
    <mergeCell ref="G383:G384"/>
    <mergeCell ref="G429:G430"/>
    <mergeCell ref="C381:C382"/>
    <mergeCell ref="G393:G394"/>
    <mergeCell ref="E391:E392"/>
    <mergeCell ref="E397:E398"/>
    <mergeCell ref="I457:I458"/>
    <mergeCell ref="C457:C458"/>
    <mergeCell ref="G467:G468"/>
    <mergeCell ref="E463:E464"/>
    <mergeCell ref="G457:G458"/>
    <mergeCell ref="C445:C446"/>
    <mergeCell ref="G493:G494"/>
    <mergeCell ref="E491:E496"/>
    <mergeCell ref="C479:C480"/>
    <mergeCell ref="E425:E426"/>
    <mergeCell ref="G425:G426"/>
    <mergeCell ref="I423:I424"/>
    <mergeCell ref="C437:C438"/>
    <mergeCell ref="E461:E462"/>
    <mergeCell ref="C441:C442"/>
    <mergeCell ref="C387:C388"/>
    <mergeCell ref="G435:G436"/>
    <mergeCell ref="E435:E436"/>
    <mergeCell ref="E445:E446"/>
    <mergeCell ref="G441:G442"/>
    <mergeCell ref="E429:E430"/>
    <mergeCell ref="C435:C436"/>
    <mergeCell ref="E415:E416"/>
    <mergeCell ref="E405:E406"/>
    <mergeCell ref="G405:G406"/>
    <mergeCell ref="C385:C386"/>
    <mergeCell ref="E387:E388"/>
    <mergeCell ref="G437:G438"/>
    <mergeCell ref="I487:I488"/>
    <mergeCell ref="E489:E490"/>
    <mergeCell ref="C471:C472"/>
    <mergeCell ref="G487:G488"/>
    <mergeCell ref="I477:I478"/>
    <mergeCell ref="I493:I494"/>
    <mergeCell ref="E471:E472"/>
    <mergeCell ref="G495:G496"/>
    <mergeCell ref="G528:G530"/>
    <mergeCell ref="G531:G532"/>
    <mergeCell ref="C483:C484"/>
    <mergeCell ref="E501:E503"/>
    <mergeCell ref="E497:E498"/>
    <mergeCell ref="G499:G500"/>
    <mergeCell ref="G491:G492"/>
    <mergeCell ref="C533:C534"/>
    <mergeCell ref="G504:G506"/>
    <mergeCell ref="I501:I503"/>
    <mergeCell ref="I525:I527"/>
    <mergeCell ref="G483:G484"/>
    <mergeCell ref="E516:E521"/>
    <mergeCell ref="G485:G486"/>
    <mergeCell ref="E487:E488"/>
    <mergeCell ref="E510:E512"/>
    <mergeCell ref="E483:E484"/>
    <mergeCell ref="G516:G521"/>
    <mergeCell ref="I516:I518"/>
    <mergeCell ref="I461:I462"/>
    <mergeCell ref="I437:I438"/>
    <mergeCell ref="I497:I498"/>
    <mergeCell ref="G481:G482"/>
    <mergeCell ref="C555:C561"/>
    <mergeCell ref="G507:G509"/>
    <mergeCell ref="E535:E536"/>
    <mergeCell ref="E551:E552"/>
    <mergeCell ref="E522:E524"/>
    <mergeCell ref="I528:I530"/>
    <mergeCell ref="E528:E530"/>
    <mergeCell ref="I510:I512"/>
    <mergeCell ref="G497:G498"/>
    <mergeCell ref="E507:E509"/>
    <mergeCell ref="I535:I536"/>
    <mergeCell ref="E605:E607"/>
    <mergeCell ref="I499:I500"/>
    <mergeCell ref="I507:I509"/>
    <mergeCell ref="I519:I521"/>
    <mergeCell ref="G560:G561"/>
    <mergeCell ref="E558:E559"/>
    <mergeCell ref="I555:I557"/>
    <mergeCell ref="I558:I559"/>
    <mergeCell ref="C497:C498"/>
    <mergeCell ref="C551:C552"/>
    <mergeCell ref="G551:G552"/>
    <mergeCell ref="E537:E539"/>
    <mergeCell ref="C553:C554"/>
    <mergeCell ref="E499:E500"/>
    <mergeCell ref="I576:I577"/>
    <mergeCell ref="C742:C743"/>
    <mergeCell ref="G732:G733"/>
    <mergeCell ref="C709:C711"/>
    <mergeCell ref="C744:C745"/>
    <mergeCell ref="E703:E704"/>
    <mergeCell ref="C726:C727"/>
    <mergeCell ref="C736:C739"/>
    <mergeCell ref="I572:I573"/>
    <mergeCell ref="I566:I567"/>
    <mergeCell ref="C610:C613"/>
    <mergeCell ref="E583:E584"/>
    <mergeCell ref="G583:G584"/>
    <mergeCell ref="I583:I584"/>
    <mergeCell ref="I610:I611"/>
    <mergeCell ref="C570:C571"/>
    <mergeCell ref="G578:G579"/>
    <mergeCell ref="C608:C609"/>
    <mergeCell ref="C599:C600"/>
    <mergeCell ref="E572:E573"/>
    <mergeCell ref="C605:C607"/>
    <mergeCell ref="E570:E571"/>
    <mergeCell ref="E734:E735"/>
    <mergeCell ref="E736:E737"/>
    <mergeCell ref="E728:E729"/>
    <mergeCell ref="G730:G731"/>
    <mergeCell ref="E676:E681"/>
    <mergeCell ref="G676:G681"/>
    <mergeCell ref="C686:C689"/>
    <mergeCell ref="G674:G675"/>
    <mergeCell ref="C682:C683"/>
    <mergeCell ref="C707:C708"/>
    <mergeCell ref="I591:I592"/>
    <mergeCell ref="I663:I664"/>
    <mergeCell ref="I715:I717"/>
    <mergeCell ref="A764:A765"/>
    <mergeCell ref="G744:G745"/>
    <mergeCell ref="C746:C747"/>
    <mergeCell ref="C728:C733"/>
    <mergeCell ref="I654:I655"/>
    <mergeCell ref="C758:C759"/>
    <mergeCell ref="G758:G759"/>
    <mergeCell ref="G696:G698"/>
    <mergeCell ref="G703:G704"/>
    <mergeCell ref="G712:G717"/>
    <mergeCell ref="G709:G711"/>
    <mergeCell ref="E738:E739"/>
    <mergeCell ref="G742:G743"/>
    <mergeCell ref="C756:C757"/>
    <mergeCell ref="G752:G753"/>
    <mergeCell ref="C750:C751"/>
    <mergeCell ref="E750:E751"/>
    <mergeCell ref="C703:C704"/>
    <mergeCell ref="E699:E700"/>
    <mergeCell ref="G699:G700"/>
    <mergeCell ref="E732:E733"/>
    <mergeCell ref="C712:C717"/>
    <mergeCell ref="E705:E706"/>
    <mergeCell ref="C752:C753"/>
    <mergeCell ref="E756:E757"/>
    <mergeCell ref="E758:E759"/>
    <mergeCell ref="G756:G757"/>
    <mergeCell ref="E726:E727"/>
    <mergeCell ref="E696:E698"/>
    <mergeCell ref="E746:E747"/>
    <mergeCell ref="I692:I693"/>
    <mergeCell ref="E690:E691"/>
    <mergeCell ref="A768:A769"/>
    <mergeCell ref="A643:A653"/>
    <mergeCell ref="G694:G695"/>
    <mergeCell ref="I694:I695"/>
    <mergeCell ref="G768:G769"/>
    <mergeCell ref="E764:E765"/>
    <mergeCell ref="G764:G765"/>
    <mergeCell ref="I764:I765"/>
    <mergeCell ref="I768:I769"/>
    <mergeCell ref="I760:I761"/>
    <mergeCell ref="G760:G761"/>
    <mergeCell ref="E760:E761"/>
    <mergeCell ref="C760:C761"/>
    <mergeCell ref="C734:C735"/>
    <mergeCell ref="G705:G706"/>
    <mergeCell ref="I748:I749"/>
    <mergeCell ref="G652:G653"/>
    <mergeCell ref="C768:C769"/>
    <mergeCell ref="C764:C765"/>
    <mergeCell ref="E768:E769"/>
    <mergeCell ref="I645:I647"/>
    <mergeCell ref="E670:E671"/>
    <mergeCell ref="G661:G662"/>
    <mergeCell ref="A752:A755"/>
    <mergeCell ref="G738:G739"/>
    <mergeCell ref="C661:C662"/>
    <mergeCell ref="E692:E693"/>
    <mergeCell ref="G663:G664"/>
    <mergeCell ref="I738:I739"/>
    <mergeCell ref="A756:A759"/>
    <mergeCell ref="C754:C755"/>
    <mergeCell ref="E754:E755"/>
    <mergeCell ref="I703:I704"/>
    <mergeCell ref="C645:C649"/>
    <mergeCell ref="I709:I711"/>
    <mergeCell ref="I585:I586"/>
    <mergeCell ref="E545:E546"/>
    <mergeCell ref="E578:E579"/>
    <mergeCell ref="E610:E611"/>
    <mergeCell ref="E603:E604"/>
    <mergeCell ref="G576:G577"/>
    <mergeCell ref="E608:E609"/>
    <mergeCell ref="E585:E586"/>
    <mergeCell ref="G564:G565"/>
    <mergeCell ref="G597:G598"/>
    <mergeCell ref="G608:G609"/>
    <mergeCell ref="E597:E598"/>
    <mergeCell ref="I568:I569"/>
    <mergeCell ref="E574:E575"/>
    <mergeCell ref="I587:I588"/>
    <mergeCell ref="G558:G559"/>
    <mergeCell ref="G707:G708"/>
    <mergeCell ref="C652:C653"/>
    <mergeCell ref="C701:C702"/>
    <mergeCell ref="E707:E708"/>
    <mergeCell ref="G656:G658"/>
    <mergeCell ref="G637:G638"/>
    <mergeCell ref="I551:I552"/>
    <mergeCell ref="E752:E753"/>
    <mergeCell ref="G654:G655"/>
    <mergeCell ref="E624:E625"/>
    <mergeCell ref="C659:C660"/>
    <mergeCell ref="W168:W191"/>
    <mergeCell ref="T294:T296"/>
    <mergeCell ref="U281:U283"/>
    <mergeCell ref="U257:U258"/>
    <mergeCell ref="T188:T189"/>
    <mergeCell ref="W192:W219"/>
    <mergeCell ref="X192:X219"/>
    <mergeCell ref="W246:W267"/>
    <mergeCell ref="X246:X267"/>
    <mergeCell ref="V212:V213"/>
    <mergeCell ref="R186:R187"/>
    <mergeCell ref="U198:U200"/>
    <mergeCell ref="G179:G180"/>
    <mergeCell ref="T288:T289"/>
    <mergeCell ref="G233:G235"/>
    <mergeCell ref="G238:G239"/>
    <mergeCell ref="G290:G291"/>
    <mergeCell ref="G284:G285"/>
    <mergeCell ref="G281:G283"/>
    <mergeCell ref="R271:R273"/>
    <mergeCell ref="G203:G204"/>
    <mergeCell ref="G268:G270"/>
    <mergeCell ref="G198:G202"/>
    <mergeCell ref="I192:I194"/>
    <mergeCell ref="S198:S200"/>
    <mergeCell ref="R212:R213"/>
    <mergeCell ref="I181:I183"/>
    <mergeCell ref="R229:R230"/>
    <mergeCell ref="I184:I185"/>
    <mergeCell ref="T271:T273"/>
    <mergeCell ref="S290:S291"/>
    <mergeCell ref="R262:R263"/>
    <mergeCell ref="E659:E660"/>
    <mergeCell ref="G659:G660"/>
    <mergeCell ref="E513:E515"/>
    <mergeCell ref="I533:I534"/>
    <mergeCell ref="I531:I532"/>
    <mergeCell ref="E555:E557"/>
    <mergeCell ref="I628:I629"/>
    <mergeCell ref="G643:G644"/>
    <mergeCell ref="E553:E554"/>
    <mergeCell ref="C650:C651"/>
    <mergeCell ref="I650:I651"/>
    <mergeCell ref="C639:C640"/>
    <mergeCell ref="G639:G640"/>
    <mergeCell ref="I659:I660"/>
    <mergeCell ref="E645:E649"/>
    <mergeCell ref="C614:C615"/>
    <mergeCell ref="C654:C655"/>
    <mergeCell ref="E560:E561"/>
    <mergeCell ref="G543:G544"/>
    <mergeCell ref="G533:G534"/>
    <mergeCell ref="E531:E532"/>
    <mergeCell ref="I537:I539"/>
    <mergeCell ref="I597:I598"/>
    <mergeCell ref="G605:G607"/>
    <mergeCell ref="I605:I607"/>
    <mergeCell ref="G525:G527"/>
    <mergeCell ref="I513:I515"/>
    <mergeCell ref="C576:C577"/>
    <mergeCell ref="I589:I590"/>
    <mergeCell ref="I574:I575"/>
    <mergeCell ref="E587:E596"/>
    <mergeCell ref="I595:I596"/>
    <mergeCell ref="U336:U338"/>
    <mergeCell ref="T266:T267"/>
    <mergeCell ref="T268:T270"/>
    <mergeCell ref="V271:V273"/>
    <mergeCell ref="T279:T280"/>
    <mergeCell ref="S329:S330"/>
    <mergeCell ref="S299:S301"/>
    <mergeCell ref="V302:V304"/>
    <mergeCell ref="S315:S316"/>
    <mergeCell ref="T168:T170"/>
    <mergeCell ref="U171:U173"/>
    <mergeCell ref="T198:T200"/>
    <mergeCell ref="T192:T194"/>
    <mergeCell ref="T195:T197"/>
    <mergeCell ref="T255:T256"/>
    <mergeCell ref="S229:S230"/>
    <mergeCell ref="T246:T248"/>
    <mergeCell ref="S268:S270"/>
    <mergeCell ref="T233:T235"/>
    <mergeCell ref="S238:S239"/>
    <mergeCell ref="T281:T283"/>
    <mergeCell ref="U288:U289"/>
    <mergeCell ref="U277:U278"/>
    <mergeCell ref="V218:V219"/>
    <mergeCell ref="V233:V235"/>
    <mergeCell ref="V171:V173"/>
    <mergeCell ref="U249:U251"/>
    <mergeCell ref="V153:V154"/>
    <mergeCell ref="V262:V263"/>
    <mergeCell ref="U184:U185"/>
    <mergeCell ref="U162:U163"/>
    <mergeCell ref="V184:V185"/>
    <mergeCell ref="V155:V157"/>
    <mergeCell ref="V229:V230"/>
    <mergeCell ref="V257:V258"/>
    <mergeCell ref="V240:V241"/>
    <mergeCell ref="V223:V225"/>
    <mergeCell ref="V244:V245"/>
    <mergeCell ref="V249:V251"/>
    <mergeCell ref="T212:T213"/>
    <mergeCell ref="V281:V283"/>
    <mergeCell ref="U229:U230"/>
    <mergeCell ref="U246:U248"/>
    <mergeCell ref="U218:U219"/>
    <mergeCell ref="U271:U273"/>
    <mergeCell ref="U164:U165"/>
    <mergeCell ref="T158:T159"/>
    <mergeCell ref="T259:T261"/>
    <mergeCell ref="U190:U191"/>
    <mergeCell ref="T190:T191"/>
    <mergeCell ref="U181:U183"/>
    <mergeCell ref="U262:U263"/>
    <mergeCell ref="U179:U180"/>
    <mergeCell ref="U220:U222"/>
    <mergeCell ref="U226:U228"/>
    <mergeCell ref="T184:T185"/>
    <mergeCell ref="T277:T278"/>
    <mergeCell ref="V174:V176"/>
    <mergeCell ref="S201:S202"/>
    <mergeCell ref="T310:T312"/>
    <mergeCell ref="U308:U309"/>
    <mergeCell ref="S294:S296"/>
    <mergeCell ref="U174:U176"/>
    <mergeCell ref="T174:T176"/>
    <mergeCell ref="U205:U206"/>
    <mergeCell ref="T231:T232"/>
    <mergeCell ref="T216:T217"/>
    <mergeCell ref="T220:T222"/>
    <mergeCell ref="T242:T243"/>
    <mergeCell ref="U188:U189"/>
    <mergeCell ref="U186:U187"/>
    <mergeCell ref="V210:V211"/>
    <mergeCell ref="T286:T287"/>
    <mergeCell ref="U305:U307"/>
    <mergeCell ref="T292:T293"/>
    <mergeCell ref="T297:T298"/>
    <mergeCell ref="U294:U296"/>
    <mergeCell ref="U284:U285"/>
    <mergeCell ref="S188:S189"/>
    <mergeCell ref="U286:U287"/>
    <mergeCell ref="U268:U270"/>
    <mergeCell ref="U259:U261"/>
    <mergeCell ref="T186:T187"/>
    <mergeCell ref="U233:U235"/>
    <mergeCell ref="V305:V307"/>
    <mergeCell ref="V286:V287"/>
    <mergeCell ref="V308:V309"/>
    <mergeCell ref="V319:V320"/>
    <mergeCell ref="U274:U276"/>
    <mergeCell ref="V277:V278"/>
    <mergeCell ref="V264:V265"/>
    <mergeCell ref="S255:S256"/>
    <mergeCell ref="V325:V326"/>
    <mergeCell ref="U329:U330"/>
    <mergeCell ref="T166:T167"/>
    <mergeCell ref="U150:U152"/>
    <mergeCell ref="T155:T157"/>
    <mergeCell ref="U223:U225"/>
    <mergeCell ref="U321:U322"/>
    <mergeCell ref="U317:U318"/>
    <mergeCell ref="S327:S328"/>
    <mergeCell ref="S210:S211"/>
    <mergeCell ref="U325:U326"/>
    <mergeCell ref="T305:T307"/>
    <mergeCell ref="U231:U232"/>
    <mergeCell ref="T252:T254"/>
    <mergeCell ref="T249:T251"/>
    <mergeCell ref="U240:U241"/>
    <mergeCell ref="U238:U239"/>
    <mergeCell ref="T223:T225"/>
    <mergeCell ref="V186:V187"/>
    <mergeCell ref="T240:T241"/>
    <mergeCell ref="V179:V180"/>
    <mergeCell ref="V201:V202"/>
    <mergeCell ref="U214:U215"/>
    <mergeCell ref="T205:T206"/>
    <mergeCell ref="U216:U217"/>
    <mergeCell ref="V195:V197"/>
    <mergeCell ref="T201:T202"/>
    <mergeCell ref="W87:W111"/>
    <mergeCell ref="V142:V143"/>
    <mergeCell ref="V162:V163"/>
    <mergeCell ref="V238:V239"/>
    <mergeCell ref="U212:U213"/>
    <mergeCell ref="U195:U197"/>
    <mergeCell ref="V317:V318"/>
    <mergeCell ref="V313:V314"/>
    <mergeCell ref="V323:V324"/>
    <mergeCell ref="T93:T94"/>
    <mergeCell ref="U131:U132"/>
    <mergeCell ref="U118:U120"/>
    <mergeCell ref="T164:T165"/>
    <mergeCell ref="U177:U178"/>
    <mergeCell ref="T171:T173"/>
    <mergeCell ref="U136:U137"/>
    <mergeCell ref="V181:V183"/>
    <mergeCell ref="T177:T178"/>
    <mergeCell ref="V140:V141"/>
    <mergeCell ref="V136:V137"/>
    <mergeCell ref="V133:V135"/>
    <mergeCell ref="U207:U209"/>
    <mergeCell ref="W220:W245"/>
    <mergeCell ref="V226:V228"/>
    <mergeCell ref="V168:V170"/>
    <mergeCell ref="U244:U245"/>
    <mergeCell ref="V177:V178"/>
    <mergeCell ref="U168:U170"/>
    <mergeCell ref="U236:U237"/>
    <mergeCell ref="V127:V128"/>
    <mergeCell ref="V125:V126"/>
    <mergeCell ref="V220:V222"/>
    <mergeCell ref="X144:X167"/>
    <mergeCell ref="V252:V254"/>
    <mergeCell ref="V255:V256"/>
    <mergeCell ref="V310:V312"/>
    <mergeCell ref="V268:V270"/>
    <mergeCell ref="V259:V261"/>
    <mergeCell ref="V284:V285"/>
    <mergeCell ref="V288:V289"/>
    <mergeCell ref="V294:V296"/>
    <mergeCell ref="V321:V322"/>
    <mergeCell ref="U302:U304"/>
    <mergeCell ref="V299:V301"/>
    <mergeCell ref="U292:U293"/>
    <mergeCell ref="V292:V293"/>
    <mergeCell ref="V166:V167"/>
    <mergeCell ref="V158:V159"/>
    <mergeCell ref="U192:U194"/>
    <mergeCell ref="V188:V189"/>
    <mergeCell ref="V214:V215"/>
    <mergeCell ref="V147:V149"/>
    <mergeCell ref="V207:V209"/>
    <mergeCell ref="V205:V206"/>
    <mergeCell ref="V190:V191"/>
    <mergeCell ref="V315:V316"/>
    <mergeCell ref="X168:X191"/>
    <mergeCell ref="U144:U146"/>
    <mergeCell ref="W144:W167"/>
    <mergeCell ref="V164:V165"/>
    <mergeCell ref="U297:U298"/>
    <mergeCell ref="U266:U267"/>
    <mergeCell ref="V246:V248"/>
    <mergeCell ref="V274:V276"/>
    <mergeCell ref="V131:V132"/>
    <mergeCell ref="U93:U94"/>
    <mergeCell ref="W325:W354"/>
    <mergeCell ref="X325:X354"/>
    <mergeCell ref="V279:V280"/>
    <mergeCell ref="V369:V370"/>
    <mergeCell ref="T349:T350"/>
    <mergeCell ref="V371:V372"/>
    <mergeCell ref="U351:U352"/>
    <mergeCell ref="V297:V298"/>
    <mergeCell ref="U315:U316"/>
    <mergeCell ref="V290:V291"/>
    <mergeCell ref="T325:T326"/>
    <mergeCell ref="U290:U291"/>
    <mergeCell ref="X112:X143"/>
    <mergeCell ref="X359:X384"/>
    <mergeCell ref="T160:T161"/>
    <mergeCell ref="T162:T163"/>
    <mergeCell ref="V160:V161"/>
    <mergeCell ref="U160:U161"/>
    <mergeCell ref="X355:X358"/>
    <mergeCell ref="W359:W384"/>
    <mergeCell ref="V144:V146"/>
    <mergeCell ref="V150:V152"/>
    <mergeCell ref="V192:V194"/>
    <mergeCell ref="V327:V328"/>
    <mergeCell ref="U369:U370"/>
    <mergeCell ref="U381:U382"/>
    <mergeCell ref="W112:W143"/>
    <mergeCell ref="U252:U254"/>
    <mergeCell ref="V138:V139"/>
    <mergeCell ref="X87:X111"/>
    <mergeCell ref="V333:V335"/>
    <mergeCell ref="T329:T330"/>
    <mergeCell ref="U371:U372"/>
    <mergeCell ref="V367:V368"/>
    <mergeCell ref="V329:V330"/>
    <mergeCell ref="U355:U358"/>
    <mergeCell ref="V331:V332"/>
    <mergeCell ref="V355:V358"/>
    <mergeCell ref="U377:U378"/>
    <mergeCell ref="V377:V378"/>
    <mergeCell ref="U391:U392"/>
    <mergeCell ref="U395:U396"/>
    <mergeCell ref="U373:U374"/>
    <mergeCell ref="T331:T332"/>
    <mergeCell ref="V383:V384"/>
    <mergeCell ref="U353:U354"/>
    <mergeCell ref="U367:U368"/>
    <mergeCell ref="T387:T388"/>
    <mergeCell ref="U387:U388"/>
    <mergeCell ref="T367:T368"/>
    <mergeCell ref="V336:V338"/>
    <mergeCell ref="T389:T390"/>
    <mergeCell ref="U331:U332"/>
    <mergeCell ref="V375:V376"/>
    <mergeCell ref="T371:T372"/>
    <mergeCell ref="T377:T378"/>
    <mergeCell ref="U375:U376"/>
    <mergeCell ref="T361:T363"/>
    <mergeCell ref="V379:V380"/>
    <mergeCell ref="T333:T335"/>
    <mergeCell ref="T385:T386"/>
    <mergeCell ref="U359:U360"/>
    <mergeCell ref="V433:V434"/>
    <mergeCell ref="S441:S442"/>
    <mergeCell ref="S457:S458"/>
    <mergeCell ref="T451:T452"/>
    <mergeCell ref="V415:V416"/>
    <mergeCell ref="V431:V432"/>
    <mergeCell ref="U431:U432"/>
    <mergeCell ref="T443:T444"/>
    <mergeCell ref="S417:S418"/>
    <mergeCell ref="S431:S432"/>
    <mergeCell ref="U437:U438"/>
    <mergeCell ref="S435:S436"/>
    <mergeCell ref="V459:V460"/>
    <mergeCell ref="V453:V454"/>
    <mergeCell ref="S463:S464"/>
    <mergeCell ref="T445:T446"/>
    <mergeCell ref="V425:V426"/>
    <mergeCell ref="U417:U418"/>
    <mergeCell ref="U439:U440"/>
    <mergeCell ref="S429:S430"/>
    <mergeCell ref="W431:W440"/>
    <mergeCell ref="S461:S462"/>
    <mergeCell ref="V497:V498"/>
    <mergeCell ref="V443:V444"/>
    <mergeCell ref="V449:V450"/>
    <mergeCell ref="V455:V456"/>
    <mergeCell ref="V445:V446"/>
    <mergeCell ref="T437:T438"/>
    <mergeCell ref="U463:U464"/>
    <mergeCell ref="T447:T448"/>
    <mergeCell ref="S487:S488"/>
    <mergeCell ref="S437:S438"/>
    <mergeCell ref="U459:U460"/>
    <mergeCell ref="U441:U442"/>
    <mergeCell ref="T431:T432"/>
    <mergeCell ref="T435:T436"/>
    <mergeCell ref="U435:U436"/>
    <mergeCell ref="U449:U450"/>
    <mergeCell ref="S439:S440"/>
    <mergeCell ref="T439:T440"/>
    <mergeCell ref="V467:V468"/>
    <mergeCell ref="V477:V478"/>
    <mergeCell ref="V451:V452"/>
    <mergeCell ref="U443:U444"/>
    <mergeCell ref="V481:V482"/>
    <mergeCell ref="U451:U452"/>
    <mergeCell ref="S471:S472"/>
    <mergeCell ref="T497:T498"/>
    <mergeCell ref="W483:W500"/>
    <mergeCell ref="V479:V480"/>
    <mergeCell ref="V437:V438"/>
    <mergeCell ref="U447:U448"/>
    <mergeCell ref="V718:V720"/>
    <mergeCell ref="V721:V722"/>
    <mergeCell ref="V723:V725"/>
    <mergeCell ref="U715:U717"/>
    <mergeCell ref="U718:U720"/>
    <mergeCell ref="U721:U722"/>
    <mergeCell ref="U723:U725"/>
    <mergeCell ref="U467:U468"/>
    <mergeCell ref="S580:S582"/>
    <mergeCell ref="T580:T582"/>
    <mergeCell ref="S549:S550"/>
    <mergeCell ref="V589:V590"/>
    <mergeCell ref="V591:V592"/>
    <mergeCell ref="V593:V594"/>
    <mergeCell ref="V595:V596"/>
    <mergeCell ref="T626:T627"/>
    <mergeCell ref="V547:V548"/>
    <mergeCell ref="U533:U534"/>
    <mergeCell ref="V475:V476"/>
    <mergeCell ref="V501:V503"/>
    <mergeCell ref="V499:V500"/>
    <mergeCell ref="U469:U470"/>
    <mergeCell ref="U650:U651"/>
    <mergeCell ref="S624:S625"/>
    <mergeCell ref="U652:U653"/>
    <mergeCell ref="U616:U617"/>
    <mergeCell ref="V537:V539"/>
    <mergeCell ref="U682:U683"/>
    <mergeCell ref="T566:T567"/>
    <mergeCell ref="T547:T548"/>
    <mergeCell ref="V656:V658"/>
    <mergeCell ref="T690:T691"/>
    <mergeCell ref="X441:X462"/>
    <mergeCell ref="S445:S446"/>
    <mergeCell ref="S481:S482"/>
    <mergeCell ref="S451:S452"/>
    <mergeCell ref="V463:V464"/>
    <mergeCell ref="V447:V448"/>
    <mergeCell ref="T578:T579"/>
    <mergeCell ref="U578:U579"/>
    <mergeCell ref="V620:V621"/>
    <mergeCell ref="U479:U480"/>
    <mergeCell ref="T481:T482"/>
    <mergeCell ref="T537:T539"/>
    <mergeCell ref="U551:U552"/>
    <mergeCell ref="U553:U554"/>
    <mergeCell ref="V465:V466"/>
    <mergeCell ref="X555:X573"/>
    <mergeCell ref="X501:X536"/>
    <mergeCell ref="X483:X500"/>
    <mergeCell ref="U491:U496"/>
    <mergeCell ref="V531:V532"/>
    <mergeCell ref="V568:V569"/>
    <mergeCell ref="T499:T500"/>
    <mergeCell ref="U562:U563"/>
    <mergeCell ref="T570:T571"/>
    <mergeCell ref="W463:W476"/>
    <mergeCell ref="W441:W462"/>
    <mergeCell ref="S513:S515"/>
    <mergeCell ref="S453:S454"/>
    <mergeCell ref="S574:S575"/>
    <mergeCell ref="T614:T615"/>
    <mergeCell ref="T535:T536"/>
    <mergeCell ref="W605:W615"/>
    <mergeCell ref="V409:V410"/>
    <mergeCell ref="T391:T392"/>
    <mergeCell ref="V622:V623"/>
    <mergeCell ref="U618:U619"/>
    <mergeCell ref="V635:V636"/>
    <mergeCell ref="V624:V625"/>
    <mergeCell ref="V599:V600"/>
    <mergeCell ref="U612:U613"/>
    <mergeCell ref="T595:T596"/>
    <mergeCell ref="U475:U476"/>
    <mergeCell ref="S620:S621"/>
    <mergeCell ref="V612:V613"/>
    <mergeCell ref="S608:S609"/>
    <mergeCell ref="S605:S607"/>
    <mergeCell ref="T605:T607"/>
    <mergeCell ref="X620:X625"/>
    <mergeCell ref="V715:V717"/>
    <mergeCell ref="X431:X440"/>
    <mergeCell ref="S433:S434"/>
    <mergeCell ref="V469:V470"/>
    <mergeCell ref="S469:S470"/>
    <mergeCell ref="V491:V496"/>
    <mergeCell ref="T501:T503"/>
    <mergeCell ref="S467:S468"/>
    <mergeCell ref="S479:S480"/>
    <mergeCell ref="S501:S503"/>
    <mergeCell ref="S497:S498"/>
    <mergeCell ref="V471:V472"/>
    <mergeCell ref="V457:V458"/>
    <mergeCell ref="W477:W482"/>
    <mergeCell ref="U445:U446"/>
    <mergeCell ref="U507:U509"/>
    <mergeCell ref="W626:W629"/>
    <mergeCell ref="V580:V582"/>
    <mergeCell ref="T624:T625"/>
    <mergeCell ref="U624:U625"/>
    <mergeCell ref="U605:U607"/>
    <mergeCell ref="T549:T550"/>
    <mergeCell ref="U547:U548"/>
    <mergeCell ref="U560:U561"/>
    <mergeCell ref="T564:T565"/>
    <mergeCell ref="V507:V509"/>
    <mergeCell ref="T507:T509"/>
    <mergeCell ref="U481:U482"/>
    <mergeCell ref="V574:V575"/>
    <mergeCell ref="W555:W573"/>
    <mergeCell ref="V461:V462"/>
    <mergeCell ref="T543:T544"/>
    <mergeCell ref="U574:U575"/>
    <mergeCell ref="U477:U478"/>
    <mergeCell ref="U483:U490"/>
    <mergeCell ref="V553:V554"/>
    <mergeCell ref="W501:W536"/>
    <mergeCell ref="V533:V534"/>
    <mergeCell ref="U510:U512"/>
    <mergeCell ref="U471:U472"/>
    <mergeCell ref="V504:V506"/>
    <mergeCell ref="W537:W554"/>
    <mergeCell ref="X768:X769"/>
    <mergeCell ref="W768:W769"/>
    <mergeCell ref="T630:T632"/>
    <mergeCell ref="U630:U632"/>
    <mergeCell ref="T601:T602"/>
    <mergeCell ref="T585:T586"/>
    <mergeCell ref="V585:V586"/>
    <mergeCell ref="V608:V609"/>
    <mergeCell ref="V690:V691"/>
    <mergeCell ref="T674:T675"/>
    <mergeCell ref="U674:U675"/>
    <mergeCell ref="U740:U741"/>
    <mergeCell ref="V740:V741"/>
    <mergeCell ref="X477:X482"/>
    <mergeCell ref="U453:U454"/>
    <mergeCell ref="S760:S761"/>
    <mergeCell ref="S618:S619"/>
    <mergeCell ref="V738:V739"/>
    <mergeCell ref="W764:W765"/>
    <mergeCell ref="S603:S604"/>
    <mergeCell ref="S728:S729"/>
    <mergeCell ref="S730:S731"/>
    <mergeCell ref="S732:S733"/>
    <mergeCell ref="T728:T729"/>
    <mergeCell ref="S736:S737"/>
    <mergeCell ref="X654:X664"/>
    <mergeCell ref="S614:S615"/>
    <mergeCell ref="V597:V598"/>
    <mergeCell ref="S595:S596"/>
    <mergeCell ref="T633:T634"/>
    <mergeCell ref="U633:U634"/>
    <mergeCell ref="T516:T530"/>
    <mergeCell ref="A1:X1"/>
    <mergeCell ref="V231:V232"/>
    <mergeCell ref="S203:S204"/>
    <mergeCell ref="T203:T204"/>
    <mergeCell ref="U203:U204"/>
    <mergeCell ref="V203:V204"/>
    <mergeCell ref="E212:E213"/>
    <mergeCell ref="G212:G213"/>
    <mergeCell ref="I212:I213"/>
    <mergeCell ref="R195:R197"/>
    <mergeCell ref="U27:U28"/>
    <mergeCell ref="V16:V17"/>
    <mergeCell ref="V381:V382"/>
    <mergeCell ref="V435:V436"/>
    <mergeCell ref="V417:V418"/>
    <mergeCell ref="V401:V402"/>
    <mergeCell ref="V387:V388"/>
    <mergeCell ref="V198:V200"/>
    <mergeCell ref="V21:V24"/>
    <mergeCell ref="S61:S62"/>
    <mergeCell ref="R36:R38"/>
    <mergeCell ref="T409:T410"/>
    <mergeCell ref="U383:U384"/>
    <mergeCell ref="V429:V430"/>
    <mergeCell ref="V393:V394"/>
    <mergeCell ref="A63:A86"/>
    <mergeCell ref="C51:C52"/>
    <mergeCell ref="E51:E52"/>
    <mergeCell ref="G51:G52"/>
    <mergeCell ref="U69:U71"/>
    <mergeCell ref="C14:C20"/>
    <mergeCell ref="I18:I20"/>
    <mergeCell ref="M773:O773"/>
    <mergeCell ref="U409:U410"/>
    <mergeCell ref="U433:U434"/>
    <mergeCell ref="U299:U301"/>
    <mergeCell ref="U361:U363"/>
    <mergeCell ref="T469:T470"/>
    <mergeCell ref="U465:U466"/>
    <mergeCell ref="W355:W358"/>
    <mergeCell ref="V359:V360"/>
    <mergeCell ref="U333:U335"/>
    <mergeCell ref="V395:V396"/>
    <mergeCell ref="T373:T374"/>
    <mergeCell ref="T353:T354"/>
    <mergeCell ref="T327:T328"/>
    <mergeCell ref="V351:V352"/>
    <mergeCell ref="V441:V442"/>
    <mergeCell ref="V349:V350"/>
    <mergeCell ref="T395:T396"/>
    <mergeCell ref="V439:V440"/>
    <mergeCell ref="T453:T454"/>
    <mergeCell ref="U349:U350"/>
    <mergeCell ref="V339:V340"/>
    <mergeCell ref="V361:V363"/>
    <mergeCell ref="V364:V366"/>
    <mergeCell ref="W574:W579"/>
    <mergeCell ref="U385:U386"/>
    <mergeCell ref="V578:V579"/>
    <mergeCell ref="V483:V490"/>
    <mergeCell ref="W630:W642"/>
    <mergeCell ref="V411:V412"/>
    <mergeCell ref="W665:W675"/>
    <mergeCell ref="V652:V653"/>
    <mergeCell ref="T758:T759"/>
    <mergeCell ref="S746:S747"/>
    <mergeCell ref="S750:S751"/>
    <mergeCell ref="V758:V759"/>
    <mergeCell ref="R752:R753"/>
    <mergeCell ref="S752:S753"/>
    <mergeCell ref="T752:T753"/>
    <mergeCell ref="U752:U753"/>
    <mergeCell ref="M774:O774"/>
    <mergeCell ref="U775:W775"/>
    <mergeCell ref="S684:S685"/>
    <mergeCell ref="V562:V563"/>
    <mergeCell ref="S564:S565"/>
    <mergeCell ref="S652:S653"/>
    <mergeCell ref="R637:R638"/>
    <mergeCell ref="S637:S638"/>
    <mergeCell ref="T533:T534"/>
    <mergeCell ref="M775:O775"/>
    <mergeCell ref="S768:S769"/>
    <mergeCell ref="T768:T769"/>
    <mergeCell ref="U537:U539"/>
    <mergeCell ref="R543:R544"/>
    <mergeCell ref="V551:V552"/>
    <mergeCell ref="S545:S546"/>
    <mergeCell ref="T599:T600"/>
    <mergeCell ref="T608:T609"/>
    <mergeCell ref="S543:S544"/>
    <mergeCell ref="R540:R542"/>
    <mergeCell ref="S540:S542"/>
    <mergeCell ref="U535:U536"/>
    <mergeCell ref="U768:U769"/>
    <mergeCell ref="V572:V573"/>
    <mergeCell ref="I504:I506"/>
    <mergeCell ref="G501:G503"/>
    <mergeCell ref="G489:G490"/>
    <mergeCell ref="T555:T557"/>
    <mergeCell ref="R566:R567"/>
    <mergeCell ref="T513:T515"/>
    <mergeCell ref="I522:I524"/>
    <mergeCell ref="I489:I490"/>
    <mergeCell ref="I593:I594"/>
    <mergeCell ref="V762:V763"/>
    <mergeCell ref="V768:V769"/>
    <mergeCell ref="R516:R530"/>
    <mergeCell ref="R537:R539"/>
    <mergeCell ref="V540:V542"/>
    <mergeCell ref="U543:U544"/>
    <mergeCell ref="R545:R546"/>
    <mergeCell ref="R630:R632"/>
    <mergeCell ref="T628:T629"/>
    <mergeCell ref="U626:U627"/>
    <mergeCell ref="U628:U629"/>
    <mergeCell ref="V626:V627"/>
    <mergeCell ref="R597:R598"/>
    <mergeCell ref="T597:T598"/>
    <mergeCell ref="S566:S567"/>
    <mergeCell ref="U513:U515"/>
    <mergeCell ref="R612:R613"/>
    <mergeCell ref="R535:R536"/>
    <mergeCell ref="R558:R559"/>
    <mergeCell ref="T553:T554"/>
    <mergeCell ref="V637:V638"/>
    <mergeCell ref="T618:T619"/>
    <mergeCell ref="V605:V607"/>
    <mergeCell ref="V628:V629"/>
    <mergeCell ref="V570:V571"/>
    <mergeCell ref="U564:U565"/>
    <mergeCell ref="S555:S557"/>
    <mergeCell ref="V560:V561"/>
    <mergeCell ref="T562:T563"/>
    <mergeCell ref="T510:T512"/>
    <mergeCell ref="V510:V512"/>
    <mergeCell ref="S537:S539"/>
    <mergeCell ref="V516:V530"/>
    <mergeCell ref="V543:V544"/>
    <mergeCell ref="S558:S559"/>
    <mergeCell ref="T545:T546"/>
    <mergeCell ref="S535:S536"/>
    <mergeCell ref="R513:R515"/>
    <mergeCell ref="S495:S496"/>
    <mergeCell ref="U461:U462"/>
    <mergeCell ref="V616:V617"/>
    <mergeCell ref="U603:U604"/>
    <mergeCell ref="S533:S534"/>
    <mergeCell ref="V535:V536"/>
    <mergeCell ref="T558:T559"/>
    <mergeCell ref="S562:S563"/>
    <mergeCell ref="V545:V546"/>
    <mergeCell ref="T540:T542"/>
    <mergeCell ref="T616:T617"/>
    <mergeCell ref="U580:U582"/>
    <mergeCell ref="V513:V515"/>
    <mergeCell ref="U540:U542"/>
    <mergeCell ref="T471:T472"/>
    <mergeCell ref="U545:U546"/>
    <mergeCell ref="V549:V550"/>
    <mergeCell ref="E481:E482"/>
    <mergeCell ref="C499:C500"/>
    <mergeCell ref="C485:C490"/>
    <mergeCell ref="C491:C496"/>
    <mergeCell ref="I79:I80"/>
    <mergeCell ref="S271:S273"/>
    <mergeCell ref="S381:S382"/>
    <mergeCell ref="S313:S314"/>
    <mergeCell ref="T136:T137"/>
    <mergeCell ref="T459:T460"/>
    <mergeCell ref="S516:S530"/>
    <mergeCell ref="C125:C130"/>
    <mergeCell ref="C79:C84"/>
    <mergeCell ref="G97:G98"/>
    <mergeCell ref="I83:I84"/>
    <mergeCell ref="E79:E80"/>
    <mergeCell ref="R79:R80"/>
    <mergeCell ref="S79:S80"/>
    <mergeCell ref="T79:T80"/>
    <mergeCell ref="R501:R503"/>
    <mergeCell ref="R485:R486"/>
    <mergeCell ref="I459:I460"/>
    <mergeCell ref="I431:I432"/>
    <mergeCell ref="S369:S370"/>
    <mergeCell ref="S364:S366"/>
    <mergeCell ref="T257:T258"/>
    <mergeCell ref="T317:T318"/>
    <mergeCell ref="S216:S217"/>
    <mergeCell ref="S305:S307"/>
    <mergeCell ref="T323:T324"/>
    <mergeCell ref="T302:T304"/>
    <mergeCell ref="T236:T237"/>
    <mergeCell ref="U572:U573"/>
    <mergeCell ref="R477:R478"/>
    <mergeCell ref="R507:R509"/>
    <mergeCell ref="T477:T478"/>
    <mergeCell ref="S465:S466"/>
    <mergeCell ref="U570:U571"/>
    <mergeCell ref="U566:U567"/>
    <mergeCell ref="T244:T245"/>
    <mergeCell ref="R510:R512"/>
    <mergeCell ref="S510:S512"/>
    <mergeCell ref="U558:U559"/>
    <mergeCell ref="S553:S554"/>
    <mergeCell ref="T568:T569"/>
    <mergeCell ref="U531:U532"/>
    <mergeCell ref="U516:U530"/>
    <mergeCell ref="T551:T552"/>
    <mergeCell ref="R451:R452"/>
    <mergeCell ref="R288:R289"/>
    <mergeCell ref="T560:T561"/>
    <mergeCell ref="U327:U328"/>
    <mergeCell ref="U323:U324"/>
    <mergeCell ref="U319:U320"/>
    <mergeCell ref="U264:U265"/>
    <mergeCell ref="S262:S263"/>
    <mergeCell ref="S257:S258"/>
    <mergeCell ref="S249:S251"/>
    <mergeCell ref="R325:R326"/>
    <mergeCell ref="T379:T380"/>
    <mergeCell ref="S551:S552"/>
    <mergeCell ref="U457:U458"/>
    <mergeCell ref="S443:S444"/>
    <mergeCell ref="U411:U412"/>
    <mergeCell ref="C25:C26"/>
    <mergeCell ref="R72:R73"/>
    <mergeCell ref="U36:U38"/>
    <mergeCell ref="T48:T50"/>
    <mergeCell ref="T42:T43"/>
    <mergeCell ref="U42:U43"/>
    <mergeCell ref="G477:G478"/>
    <mergeCell ref="C409:C410"/>
    <mergeCell ref="E138:E139"/>
    <mergeCell ref="U129:U130"/>
    <mergeCell ref="E115:E117"/>
    <mergeCell ref="R106:R107"/>
    <mergeCell ref="G99:G100"/>
    <mergeCell ref="C87:C96"/>
    <mergeCell ref="I95:I96"/>
    <mergeCell ref="C97:C98"/>
    <mergeCell ref="C101:C103"/>
    <mergeCell ref="I101:I103"/>
    <mergeCell ref="C104:C109"/>
    <mergeCell ref="I104:I105"/>
    <mergeCell ref="E90:E92"/>
    <mergeCell ref="T262:T263"/>
    <mergeCell ref="T313:T314"/>
    <mergeCell ref="T315:T316"/>
    <mergeCell ref="S171:S173"/>
    <mergeCell ref="G453:G454"/>
    <mergeCell ref="I443:I444"/>
    <mergeCell ref="S375:S376"/>
    <mergeCell ref="T226:T228"/>
    <mergeCell ref="R174:R176"/>
    <mergeCell ref="R201:R202"/>
    <mergeCell ref="U201:U202"/>
    <mergeCell ref="G95:G96"/>
    <mergeCell ref="R99:R100"/>
    <mergeCell ref="T99:T100"/>
    <mergeCell ref="T110:T111"/>
    <mergeCell ref="S373:S374"/>
    <mergeCell ref="T101:T103"/>
    <mergeCell ref="T95:T96"/>
    <mergeCell ref="S104:S105"/>
    <mergeCell ref="U16:U17"/>
    <mergeCell ref="U63:U65"/>
    <mergeCell ref="T69:T71"/>
    <mergeCell ref="C33:C47"/>
    <mergeCell ref="T63:T65"/>
    <mergeCell ref="U33:U35"/>
    <mergeCell ref="G14:G20"/>
    <mergeCell ref="E18:E20"/>
    <mergeCell ref="E25:E26"/>
    <mergeCell ref="G25:G26"/>
    <mergeCell ref="R18:R20"/>
    <mergeCell ref="S18:S20"/>
    <mergeCell ref="I31:I32"/>
    <mergeCell ref="G46:G47"/>
    <mergeCell ref="E61:E62"/>
    <mergeCell ref="G61:G62"/>
    <mergeCell ref="U14:U15"/>
    <mergeCell ref="U61:U62"/>
    <mergeCell ref="T29:T30"/>
    <mergeCell ref="U21:U24"/>
    <mergeCell ref="U29:U30"/>
    <mergeCell ref="T39:T41"/>
    <mergeCell ref="U39:U41"/>
    <mergeCell ref="G42:G43"/>
    <mergeCell ref="T33:T35"/>
    <mergeCell ref="S42:S43"/>
    <mergeCell ref="S321:S322"/>
    <mergeCell ref="R349:R350"/>
    <mergeCell ref="S349:S350"/>
    <mergeCell ref="T351:T352"/>
    <mergeCell ref="R463:R464"/>
    <mergeCell ref="R493:R494"/>
    <mergeCell ref="T210:T211"/>
    <mergeCell ref="S266:S267"/>
    <mergeCell ref="R395:R396"/>
    <mergeCell ref="T290:T291"/>
    <mergeCell ref="S333:S335"/>
    <mergeCell ref="S355:S358"/>
    <mergeCell ref="T574:T575"/>
    <mergeCell ref="T76:T78"/>
    <mergeCell ref="R585:R586"/>
    <mergeCell ref="R499:R500"/>
    <mergeCell ref="S507:S509"/>
    <mergeCell ref="S477:S478"/>
    <mergeCell ref="R411:R412"/>
    <mergeCell ref="R409:R410"/>
    <mergeCell ref="R483:R484"/>
    <mergeCell ref="T53:T54"/>
    <mergeCell ref="R46:R47"/>
    <mergeCell ref="S499:S500"/>
    <mergeCell ref="R281:R283"/>
    <mergeCell ref="S158:S159"/>
    <mergeCell ref="S166:S167"/>
    <mergeCell ref="T83:T84"/>
    <mergeCell ref="R85:R86"/>
    <mergeCell ref="R164:R165"/>
    <mergeCell ref="I672:I673"/>
    <mergeCell ref="G463:G464"/>
    <mergeCell ref="G465:G466"/>
    <mergeCell ref="I661:I662"/>
    <mergeCell ref="E612:E613"/>
    <mergeCell ref="C601:C604"/>
    <mergeCell ref="C562:C569"/>
    <mergeCell ref="G562:G563"/>
    <mergeCell ref="I580:I582"/>
    <mergeCell ref="I564:I565"/>
    <mergeCell ref="E562:E563"/>
    <mergeCell ref="I562:I563"/>
    <mergeCell ref="C641:C642"/>
    <mergeCell ref="R504:R506"/>
    <mergeCell ref="R465:R466"/>
    <mergeCell ref="R491:R492"/>
    <mergeCell ref="E652:E653"/>
    <mergeCell ref="C672:C673"/>
    <mergeCell ref="E672:E673"/>
    <mergeCell ref="C665:C669"/>
    <mergeCell ref="E665:E669"/>
    <mergeCell ref="G665:G669"/>
    <mergeCell ref="I652:I653"/>
    <mergeCell ref="E564:E565"/>
    <mergeCell ref="E622:E623"/>
    <mergeCell ref="G622:G623"/>
    <mergeCell ref="R562:R563"/>
    <mergeCell ref="R605:R607"/>
    <mergeCell ref="R601:R602"/>
    <mergeCell ref="R564:R565"/>
    <mergeCell ref="R603:R604"/>
    <mergeCell ref="R560:R561"/>
    <mergeCell ref="T760:T761"/>
    <mergeCell ref="U760:U761"/>
    <mergeCell ref="E614:E615"/>
    <mergeCell ref="A626:A629"/>
    <mergeCell ref="I637:I638"/>
    <mergeCell ref="E712:E717"/>
    <mergeCell ref="C705:C706"/>
    <mergeCell ref="G682:G683"/>
    <mergeCell ref="G684:G685"/>
    <mergeCell ref="I676:I679"/>
    <mergeCell ref="C674:C675"/>
    <mergeCell ref="C684:C685"/>
    <mergeCell ref="C656:C658"/>
    <mergeCell ref="E656:E658"/>
    <mergeCell ref="I630:I632"/>
    <mergeCell ref="C696:C698"/>
    <mergeCell ref="G624:G625"/>
    <mergeCell ref="I648:I649"/>
    <mergeCell ref="A665:A675"/>
    <mergeCell ref="U639:U640"/>
    <mergeCell ref="T639:T640"/>
    <mergeCell ref="E626:E627"/>
    <mergeCell ref="C626:C629"/>
    <mergeCell ref="G692:G693"/>
    <mergeCell ref="S639:S640"/>
    <mergeCell ref="E637:E638"/>
    <mergeCell ref="E694:E695"/>
    <mergeCell ref="C670:C671"/>
    <mergeCell ref="A676:A685"/>
    <mergeCell ref="E650:E651"/>
    <mergeCell ref="I656:I658"/>
    <mergeCell ref="C637:C638"/>
    <mergeCell ref="A605:A615"/>
    <mergeCell ref="G616:G619"/>
    <mergeCell ref="I616:I619"/>
    <mergeCell ref="E701:E702"/>
    <mergeCell ref="C699:C700"/>
    <mergeCell ref="C694:C695"/>
    <mergeCell ref="I699:I700"/>
    <mergeCell ref="I680:I681"/>
    <mergeCell ref="I686:I689"/>
    <mergeCell ref="E682:E683"/>
    <mergeCell ref="I599:I600"/>
    <mergeCell ref="C624:C625"/>
    <mergeCell ref="G670:G671"/>
    <mergeCell ref="E639:E640"/>
    <mergeCell ref="E674:E675"/>
    <mergeCell ref="G620:G621"/>
    <mergeCell ref="C616:C619"/>
    <mergeCell ref="I639:I640"/>
    <mergeCell ref="E620:E621"/>
    <mergeCell ref="G610:G611"/>
    <mergeCell ref="E616:E619"/>
    <mergeCell ref="I614:I615"/>
    <mergeCell ref="I684:I685"/>
    <mergeCell ref="E686:E689"/>
    <mergeCell ref="G686:G689"/>
    <mergeCell ref="C692:C693"/>
    <mergeCell ref="I674:I675"/>
    <mergeCell ref="I690:I691"/>
    <mergeCell ref="E684:E685"/>
    <mergeCell ref="C676:C681"/>
    <mergeCell ref="I670:I671"/>
    <mergeCell ref="I643:I644"/>
    <mergeCell ref="I601:I602"/>
    <mergeCell ref="I620:I621"/>
    <mergeCell ref="R580:R582"/>
    <mergeCell ref="R576:R577"/>
    <mergeCell ref="R643:R644"/>
    <mergeCell ref="R645:R647"/>
    <mergeCell ref="S645:S647"/>
    <mergeCell ref="I540:I542"/>
    <mergeCell ref="I543:I544"/>
    <mergeCell ref="S633:S634"/>
    <mergeCell ref="R572:R573"/>
    <mergeCell ref="S610:S611"/>
    <mergeCell ref="G650:G651"/>
    <mergeCell ref="G612:G613"/>
    <mergeCell ref="G628:G629"/>
    <mergeCell ref="I626:I627"/>
    <mergeCell ref="R616:R617"/>
    <mergeCell ref="S612:S613"/>
    <mergeCell ref="S599:S600"/>
    <mergeCell ref="R551:R552"/>
    <mergeCell ref="S570:S571"/>
    <mergeCell ref="R555:R557"/>
    <mergeCell ref="I578:I579"/>
    <mergeCell ref="I624:I625"/>
    <mergeCell ref="I608:I609"/>
    <mergeCell ref="I612:I613"/>
    <mergeCell ref="G599:G600"/>
    <mergeCell ref="R549:R550"/>
    <mergeCell ref="G555:G557"/>
    <mergeCell ref="R639:R640"/>
    <mergeCell ref="R610:R611"/>
    <mergeCell ref="R599:R600"/>
    <mergeCell ref="A112:A143"/>
    <mergeCell ref="A268:A298"/>
    <mergeCell ref="T179:T180"/>
    <mergeCell ref="S547:S548"/>
    <mergeCell ref="V391:V392"/>
    <mergeCell ref="T419:T424"/>
    <mergeCell ref="T369:T370"/>
    <mergeCell ref="R369:R370"/>
    <mergeCell ref="R317:R318"/>
    <mergeCell ref="I409:I410"/>
    <mergeCell ref="R367:R368"/>
    <mergeCell ref="S405:S406"/>
    <mergeCell ref="R531:R532"/>
    <mergeCell ref="S475:S476"/>
    <mergeCell ref="E473:E474"/>
    <mergeCell ref="G473:G474"/>
    <mergeCell ref="I473:I474"/>
    <mergeCell ref="R473:R474"/>
    <mergeCell ref="R487:R488"/>
    <mergeCell ref="S485:S486"/>
    <mergeCell ref="S491:S492"/>
    <mergeCell ref="T504:T506"/>
    <mergeCell ref="U501:U503"/>
    <mergeCell ref="U497:U498"/>
    <mergeCell ref="C136:C139"/>
    <mergeCell ref="G138:G139"/>
    <mergeCell ref="I297:I298"/>
    <mergeCell ref="I381:I382"/>
    <mergeCell ref="S377:S378"/>
    <mergeCell ref="I138:I139"/>
    <mergeCell ref="R268:R270"/>
    <mergeCell ref="R373:R374"/>
    <mergeCell ref="A537:A554"/>
    <mergeCell ref="C543:C550"/>
    <mergeCell ref="E547:E548"/>
    <mergeCell ref="E549:E550"/>
    <mergeCell ref="G547:G548"/>
    <mergeCell ref="G549:G550"/>
    <mergeCell ref="I547:I548"/>
    <mergeCell ref="I549:I550"/>
    <mergeCell ref="R547:R548"/>
    <mergeCell ref="A220:A245"/>
    <mergeCell ref="C238:C241"/>
    <mergeCell ref="R489:R490"/>
    <mergeCell ref="C110:C111"/>
    <mergeCell ref="U110:U111"/>
    <mergeCell ref="U242:U243"/>
    <mergeCell ref="U166:U167"/>
    <mergeCell ref="U155:U157"/>
    <mergeCell ref="S168:S170"/>
    <mergeCell ref="S233:S235"/>
    <mergeCell ref="R455:R456"/>
    <mergeCell ref="S455:S456"/>
    <mergeCell ref="T455:T456"/>
    <mergeCell ref="U455:U456"/>
    <mergeCell ref="T441:T442"/>
    <mergeCell ref="E110:E111"/>
    <mergeCell ref="U405:U406"/>
    <mergeCell ref="A87:A111"/>
    <mergeCell ref="A359:A384"/>
    <mergeCell ref="I553:I554"/>
    <mergeCell ref="R399:R400"/>
    <mergeCell ref="R391:R392"/>
    <mergeCell ref="T415:T416"/>
    <mergeCell ref="S93:S94"/>
    <mergeCell ref="I106:I107"/>
    <mergeCell ref="U99:U100"/>
    <mergeCell ref="G90:G92"/>
    <mergeCell ref="T104:T105"/>
    <mergeCell ref="S106:S107"/>
    <mergeCell ref="T106:T107"/>
    <mergeCell ref="C371:C372"/>
    <mergeCell ref="T87:T89"/>
    <mergeCell ref="R101:R103"/>
    <mergeCell ref="E99:E100"/>
    <mergeCell ref="S95:S96"/>
    <mergeCell ref="R570:R571"/>
    <mergeCell ref="R574:R575"/>
    <mergeCell ref="R578:R579"/>
    <mergeCell ref="G645:G649"/>
    <mergeCell ref="S572:S573"/>
    <mergeCell ref="T479:T480"/>
    <mergeCell ref="U504:U506"/>
    <mergeCell ref="R595:R596"/>
    <mergeCell ref="S587:S588"/>
    <mergeCell ref="S589:S590"/>
    <mergeCell ref="C99:C100"/>
    <mergeCell ref="I99:I100"/>
    <mergeCell ref="R97:R98"/>
    <mergeCell ref="S97:S98"/>
    <mergeCell ref="T97:T98"/>
    <mergeCell ref="U97:U98"/>
    <mergeCell ref="S531:S532"/>
    <mergeCell ref="G553:G554"/>
    <mergeCell ref="I560:I561"/>
    <mergeCell ref="I545:I546"/>
    <mergeCell ref="S383:S384"/>
    <mergeCell ref="A144:A167"/>
    <mergeCell ref="R160:R161"/>
    <mergeCell ref="S160:S161"/>
    <mergeCell ref="A299:A324"/>
    <mergeCell ref="R104:R105"/>
    <mergeCell ref="X766:X767"/>
    <mergeCell ref="A766:A767"/>
    <mergeCell ref="G641:G642"/>
    <mergeCell ref="I641:I642"/>
    <mergeCell ref="R641:R642"/>
    <mergeCell ref="S641:S642"/>
    <mergeCell ref="T641:T642"/>
    <mergeCell ref="A630:A642"/>
    <mergeCell ref="V405:V406"/>
    <mergeCell ref="A385:A408"/>
    <mergeCell ref="C389:C408"/>
    <mergeCell ref="G471:G472"/>
    <mergeCell ref="C473:C474"/>
    <mergeCell ref="C475:C476"/>
    <mergeCell ref="E475:E476"/>
    <mergeCell ref="G475:G476"/>
    <mergeCell ref="I475:I476"/>
    <mergeCell ref="R475:R476"/>
    <mergeCell ref="U595:U596"/>
    <mergeCell ref="V587:V588"/>
    <mergeCell ref="R467:R468"/>
    <mergeCell ref="U587:U588"/>
    <mergeCell ref="U589:U590"/>
    <mergeCell ref="R684:R685"/>
    <mergeCell ref="G734:G735"/>
    <mergeCell ref="U576:U577"/>
    <mergeCell ref="G570:G571"/>
    <mergeCell ref="X463:X476"/>
    <mergeCell ref="S473:S474"/>
    <mergeCell ref="T473:T474"/>
    <mergeCell ref="U473:U474"/>
    <mergeCell ref="V473:V474"/>
    <mergeCell ref="U549:U550"/>
    <mergeCell ref="R497:R498"/>
    <mergeCell ref="T465:T466"/>
    <mergeCell ref="R587:R588"/>
    <mergeCell ref="R589:R590"/>
    <mergeCell ref="U635:U636"/>
    <mergeCell ref="U654:U655"/>
    <mergeCell ref="T676:T677"/>
    <mergeCell ref="T678:T679"/>
    <mergeCell ref="W385:W408"/>
    <mergeCell ref="I405:I406"/>
    <mergeCell ref="R405:R406"/>
    <mergeCell ref="R403:R404"/>
    <mergeCell ref="R672:R673"/>
    <mergeCell ref="X385:X408"/>
    <mergeCell ref="R591:R592"/>
    <mergeCell ref="R593:R594"/>
    <mergeCell ref="S560:S561"/>
    <mergeCell ref="I570:I571"/>
    <mergeCell ref="U413:U414"/>
    <mergeCell ref="S459:S460"/>
    <mergeCell ref="U593:U594"/>
    <mergeCell ref="S601:S602"/>
    <mergeCell ref="T620:T621"/>
    <mergeCell ref="I603:I604"/>
    <mergeCell ref="I622:I623"/>
    <mergeCell ref="W766:W767"/>
    <mergeCell ref="V766:V767"/>
    <mergeCell ref="X605:X615"/>
    <mergeCell ref="G447:G448"/>
    <mergeCell ref="I447:I456"/>
    <mergeCell ref="X764:X765"/>
    <mergeCell ref="C762:C763"/>
    <mergeCell ref="E762:E763"/>
    <mergeCell ref="G762:G763"/>
    <mergeCell ref="I762:I763"/>
    <mergeCell ref="R762:R763"/>
    <mergeCell ref="S762:S763"/>
    <mergeCell ref="T762:T763"/>
    <mergeCell ref="U762:U763"/>
    <mergeCell ref="C643:C644"/>
    <mergeCell ref="U499:U500"/>
    <mergeCell ref="S504:S506"/>
    <mergeCell ref="T467:T468"/>
    <mergeCell ref="T572:T573"/>
    <mergeCell ref="R678:R679"/>
    <mergeCell ref="X630:X642"/>
    <mergeCell ref="G740:G741"/>
    <mergeCell ref="W760:W763"/>
    <mergeCell ref="X760:X763"/>
    <mergeCell ref="U637:U638"/>
    <mergeCell ref="S715:S717"/>
    <mergeCell ref="S676:S677"/>
    <mergeCell ref="U766:U767"/>
    <mergeCell ref="T766:T767"/>
    <mergeCell ref="V750:V751"/>
    <mergeCell ref="I734:I735"/>
    <mergeCell ref="R690:R691"/>
    <mergeCell ref="A703:A708"/>
    <mergeCell ref="A728:A735"/>
    <mergeCell ref="A555:A573"/>
    <mergeCell ref="T531:T532"/>
    <mergeCell ref="T576:T577"/>
    <mergeCell ref="R696:R698"/>
    <mergeCell ref="S701:S702"/>
    <mergeCell ref="R732:R733"/>
    <mergeCell ref="E630:E636"/>
    <mergeCell ref="G630:G636"/>
    <mergeCell ref="T635:T636"/>
    <mergeCell ref="S635:S636"/>
    <mergeCell ref="I696:I698"/>
    <mergeCell ref="R676:R677"/>
    <mergeCell ref="S678:S679"/>
    <mergeCell ref="S680:S681"/>
    <mergeCell ref="C630:C636"/>
    <mergeCell ref="S591:S592"/>
    <mergeCell ref="S593:S594"/>
    <mergeCell ref="R624:R625"/>
    <mergeCell ref="R622:R623"/>
    <mergeCell ref="R618:R619"/>
    <mergeCell ref="S578:S579"/>
    <mergeCell ref="S576:S577"/>
    <mergeCell ref="R533:R534"/>
    <mergeCell ref="R635:R636"/>
    <mergeCell ref="I635:I636"/>
    <mergeCell ref="S690:S691"/>
    <mergeCell ref="E576:E577"/>
    <mergeCell ref="E641:E642"/>
    <mergeCell ref="G626:G627"/>
    <mergeCell ref="R553:R554"/>
    <mergeCell ref="I770:I771"/>
    <mergeCell ref="T770:T771"/>
    <mergeCell ref="S766:S767"/>
    <mergeCell ref="R766:R767"/>
    <mergeCell ref="I766:I767"/>
    <mergeCell ref="G766:G767"/>
    <mergeCell ref="E766:E767"/>
    <mergeCell ref="C766:C767"/>
    <mergeCell ref="U770:U771"/>
    <mergeCell ref="S345:S346"/>
    <mergeCell ref="R347:R348"/>
    <mergeCell ref="S347:S348"/>
    <mergeCell ref="E343:E344"/>
    <mergeCell ref="S395:S396"/>
    <mergeCell ref="C373:C374"/>
    <mergeCell ref="C349:C350"/>
    <mergeCell ref="G349:G350"/>
    <mergeCell ref="G364:G366"/>
    <mergeCell ref="E349:E350"/>
    <mergeCell ref="G351:G352"/>
    <mergeCell ref="G403:G404"/>
    <mergeCell ref="T475:T476"/>
    <mergeCell ref="C748:C749"/>
    <mergeCell ref="S449:S450"/>
    <mergeCell ref="T364:T366"/>
    <mergeCell ref="T736:T737"/>
    <mergeCell ref="T491:T496"/>
    <mergeCell ref="R441:R442"/>
    <mergeCell ref="T449:T450"/>
    <mergeCell ref="S489:S490"/>
    <mergeCell ref="R471:R472"/>
    <mergeCell ref="R457:R458"/>
    <mergeCell ref="W770:W771"/>
    <mergeCell ref="X770:X771"/>
    <mergeCell ref="C770:C771"/>
    <mergeCell ref="R770:R771"/>
    <mergeCell ref="A746:A751"/>
    <mergeCell ref="C740:C741"/>
    <mergeCell ref="G728:G729"/>
    <mergeCell ref="A736:A745"/>
    <mergeCell ref="T591:T592"/>
    <mergeCell ref="T593:T594"/>
    <mergeCell ref="T734:T735"/>
    <mergeCell ref="R746:R747"/>
    <mergeCell ref="R626:R627"/>
    <mergeCell ref="R628:R629"/>
    <mergeCell ref="S626:S627"/>
    <mergeCell ref="S628:S629"/>
    <mergeCell ref="R680:R681"/>
    <mergeCell ref="T730:T731"/>
    <mergeCell ref="I668:I669"/>
    <mergeCell ref="A686:A695"/>
    <mergeCell ref="C690:C691"/>
    <mergeCell ref="G690:G691"/>
    <mergeCell ref="C663:C664"/>
    <mergeCell ref="A620:A625"/>
    <mergeCell ref="A696:A702"/>
    <mergeCell ref="E628:E629"/>
    <mergeCell ref="E654:E655"/>
    <mergeCell ref="C622:C623"/>
    <mergeCell ref="U591:U592"/>
    <mergeCell ref="A770:A771"/>
    <mergeCell ref="E770:E771"/>
    <mergeCell ref="G770:G771"/>
    <mergeCell ref="A760:A763"/>
    <mergeCell ref="S770:S771"/>
    <mergeCell ref="S694:S695"/>
    <mergeCell ref="E663:E664"/>
    <mergeCell ref="E643:E644"/>
    <mergeCell ref="R652:R653"/>
    <mergeCell ref="W409:W430"/>
    <mergeCell ref="X409:X430"/>
    <mergeCell ref="U676:U677"/>
    <mergeCell ref="U678:U679"/>
    <mergeCell ref="U680:U681"/>
    <mergeCell ref="V676:V677"/>
    <mergeCell ref="V678:V679"/>
    <mergeCell ref="V680:V681"/>
    <mergeCell ref="R686:R687"/>
    <mergeCell ref="R688:R689"/>
    <mergeCell ref="S686:S687"/>
    <mergeCell ref="S688:S689"/>
    <mergeCell ref="T686:T687"/>
    <mergeCell ref="T688:T689"/>
    <mergeCell ref="U686:U687"/>
    <mergeCell ref="U688:U689"/>
    <mergeCell ref="V686:V687"/>
    <mergeCell ref="V688:V689"/>
    <mergeCell ref="T587:T588"/>
    <mergeCell ref="T589:T590"/>
    <mergeCell ref="R614:R615"/>
    <mergeCell ref="R608:R609"/>
    <mergeCell ref="U610:U611"/>
    <mergeCell ref="U597:U598"/>
    <mergeCell ref="S597:S598"/>
    <mergeCell ref="V770:V771"/>
  </mergeCells>
  <conditionalFormatting sqref="T483 T3:T5 T286:T287 T417:T418 T531:T536 T553:T554 T608:T609 T676 T703:T706 W696 W665:W666 W63 W168 W736 W3 W112 W192 W246 W268 W605 T33 W33 W144 W299 T351:T352 W325 W355:W359 W431 T445:T447 W441 T463:T464 T551 T616:T618 W616 W626:W630 W643 W676 W703 T709:T710 W87 T665 T55:T56 W501:W555 T437:T438 T53 T158 T746:T750 W385 T449 T451 T453 T457:T458 W580 W620 T455 T431:T434 T661:T662 T752 T758 T754 T756 T76 T79 T136:T138 T142 T140 T477 T630 T635 T637 T641 T654 T656 T659 T760 T762 T668 W463 W477 W483 T712:T713 T715:T716 T718:T719 W709 W728 T242:T245 T160 T315:T332 T639 T678 T680">
    <cfRule type="cellIs" dxfId="192" priority="413" operator="lessThan">
      <formula>170</formula>
    </cfRule>
  </conditionalFormatting>
  <conditionalFormatting sqref="T497">
    <cfRule type="cellIs" dxfId="191" priority="406" operator="lessThan">
      <formula>170</formula>
    </cfRule>
  </conditionalFormatting>
  <conditionalFormatting sqref="T162 T164 T166">
    <cfRule type="cellIs" dxfId="190" priority="394" operator="lessThan">
      <formula>170</formula>
    </cfRule>
  </conditionalFormatting>
  <conditionalFormatting sqref="T125:T126">
    <cfRule type="cellIs" dxfId="189" priority="397" operator="lessThan">
      <formula>170</formula>
    </cfRule>
  </conditionalFormatting>
  <conditionalFormatting sqref="T233:T235">
    <cfRule type="cellIs" dxfId="188" priority="391" operator="lessThan">
      <formula>170</formula>
    </cfRule>
  </conditionalFormatting>
  <conditionalFormatting sqref="T620:T621">
    <cfRule type="cellIs" dxfId="187" priority="387" operator="lessThan">
      <formula>170</formula>
    </cfRule>
  </conditionalFormatting>
  <conditionalFormatting sqref="T740:T745">
    <cfRule type="cellIs" dxfId="186" priority="384" operator="lessThan">
      <formula>170</formula>
    </cfRule>
  </conditionalFormatting>
  <conditionalFormatting sqref="T413">
    <cfRule type="cellIs" dxfId="185" priority="383" operator="lessThan">
      <formula>170</formula>
    </cfRule>
  </conditionalFormatting>
  <conditionalFormatting sqref="T479">
    <cfRule type="cellIs" dxfId="184" priority="382" operator="lessThan">
      <formula>170</formula>
    </cfRule>
  </conditionalFormatting>
  <conditionalFormatting sqref="T131">
    <cfRule type="cellIs" dxfId="183" priority="378" operator="lessThan">
      <formula>170</formula>
    </cfRule>
  </conditionalFormatting>
  <conditionalFormatting sqref="T74">
    <cfRule type="cellIs" dxfId="182" priority="380" operator="lessThan">
      <formula>170</formula>
    </cfRule>
  </conditionalFormatting>
  <conditionalFormatting sqref="T179">
    <cfRule type="cellIs" dxfId="181" priority="377" operator="lessThan">
      <formula>170</formula>
    </cfRule>
  </conditionalFormatting>
  <conditionalFormatting sqref="T599:T600">
    <cfRule type="cellIs" dxfId="180" priority="370" operator="lessThan">
      <formula>170</formula>
    </cfRule>
  </conditionalFormatting>
  <conditionalFormatting sqref="T236">
    <cfRule type="cellIs" dxfId="179" priority="375" operator="lessThan">
      <formula>170</formula>
    </cfRule>
  </conditionalFormatting>
  <conditionalFormatting sqref="W686">
    <cfRule type="cellIs" dxfId="178" priority="362" operator="lessThan">
      <formula>170</formula>
    </cfRule>
  </conditionalFormatting>
  <conditionalFormatting sqref="T313:T314">
    <cfRule type="cellIs" dxfId="177" priority="350" operator="lessThan">
      <formula>170</formula>
    </cfRule>
  </conditionalFormatting>
  <conditionalFormatting sqref="T205:T206">
    <cfRule type="cellIs" dxfId="176" priority="352" operator="lessThan">
      <formula>170</formula>
    </cfRule>
  </conditionalFormatting>
  <conditionalFormatting sqref="T385:T404 T407:T408">
    <cfRule type="cellIs" dxfId="175" priority="347" operator="lessThan">
      <formula>170</formula>
    </cfRule>
  </conditionalFormatting>
  <conditionalFormatting sqref="T696 T699">
    <cfRule type="cellIs" dxfId="174" priority="334" operator="lessThan">
      <formula>170</formula>
    </cfRule>
  </conditionalFormatting>
  <conditionalFormatting sqref="T147">
    <cfRule type="cellIs" dxfId="173" priority="283" operator="lessThan">
      <formula>170</formula>
    </cfRule>
  </conditionalFormatting>
  <conditionalFormatting sqref="T31:T32">
    <cfRule type="cellIs" dxfId="172" priority="310" operator="lessThan">
      <formula>170</formula>
    </cfRule>
  </conditionalFormatting>
  <conditionalFormatting sqref="T61:T62">
    <cfRule type="cellIs" dxfId="171" priority="309" operator="lessThan">
      <formula>170</formula>
    </cfRule>
  </conditionalFormatting>
  <conditionalFormatting sqref="T85:T86">
    <cfRule type="cellIs" dxfId="170" priority="308" operator="lessThan">
      <formula>170</formula>
    </cfRule>
  </conditionalFormatting>
  <conditionalFormatting sqref="T110:T111">
    <cfRule type="cellIs" dxfId="169" priority="307" operator="lessThan">
      <formula>170</formula>
    </cfRule>
  </conditionalFormatting>
  <conditionalFormatting sqref="T48">
    <cfRule type="cellIs" dxfId="168" priority="301" operator="lessThan">
      <formula>170</formula>
    </cfRule>
  </conditionalFormatting>
  <conditionalFormatting sqref="T36">
    <cfRule type="cellIs" dxfId="167" priority="304" operator="lessThan">
      <formula>170</formula>
    </cfRule>
  </conditionalFormatting>
  <conditionalFormatting sqref="T39">
    <cfRule type="cellIs" dxfId="166" priority="303" operator="lessThan">
      <formula>170</formula>
    </cfRule>
  </conditionalFormatting>
  <conditionalFormatting sqref="T46:T47">
    <cfRule type="cellIs" dxfId="165" priority="302" operator="lessThan">
      <formula>170</formula>
    </cfRule>
  </conditionalFormatting>
  <conditionalFormatting sqref="T63">
    <cfRule type="cellIs" dxfId="164" priority="299" operator="lessThan">
      <formula>170</formula>
    </cfRule>
  </conditionalFormatting>
  <conditionalFormatting sqref="T66">
    <cfRule type="cellIs" dxfId="163" priority="298" operator="lessThan">
      <formula>170</formula>
    </cfRule>
  </conditionalFormatting>
  <conditionalFormatting sqref="T69">
    <cfRule type="cellIs" dxfId="162" priority="297" operator="lessThan">
      <formula>170</formula>
    </cfRule>
  </conditionalFormatting>
  <conditionalFormatting sqref="T87">
    <cfRule type="cellIs" dxfId="161" priority="294" operator="lessThan">
      <formula>170</formula>
    </cfRule>
  </conditionalFormatting>
  <conditionalFormatting sqref="T90">
    <cfRule type="cellIs" dxfId="160" priority="293" operator="lessThan">
      <formula>170</formula>
    </cfRule>
  </conditionalFormatting>
  <conditionalFormatting sqref="T99:T100">
    <cfRule type="cellIs" dxfId="159" priority="291" operator="lessThan">
      <formula>170</formula>
    </cfRule>
  </conditionalFormatting>
  <conditionalFormatting sqref="T112">
    <cfRule type="cellIs" dxfId="158" priority="289" operator="lessThan">
      <formula>170</formula>
    </cfRule>
  </conditionalFormatting>
  <conditionalFormatting sqref="T101:T103">
    <cfRule type="cellIs" dxfId="157" priority="290" operator="lessThan">
      <formula>170</formula>
    </cfRule>
  </conditionalFormatting>
  <conditionalFormatting sqref="T118">
    <cfRule type="cellIs" dxfId="156" priority="287" operator="lessThan">
      <formula>170</formula>
    </cfRule>
  </conditionalFormatting>
  <conditionalFormatting sqref="T115">
    <cfRule type="cellIs" dxfId="155" priority="288" operator="lessThan">
      <formula>170</formula>
    </cfRule>
  </conditionalFormatting>
  <conditionalFormatting sqref="T121:T122">
    <cfRule type="cellIs" dxfId="154" priority="286" operator="lessThan">
      <formula>170</formula>
    </cfRule>
  </conditionalFormatting>
  <conditionalFormatting sqref="T144">
    <cfRule type="cellIs" dxfId="153" priority="284" operator="lessThan">
      <formula>170</formula>
    </cfRule>
  </conditionalFormatting>
  <conditionalFormatting sqref="T150">
    <cfRule type="cellIs" dxfId="152" priority="282" operator="lessThan">
      <formula>170</formula>
    </cfRule>
  </conditionalFormatting>
  <conditionalFormatting sqref="T155">
    <cfRule type="cellIs" dxfId="151" priority="281" operator="lessThan">
      <formula>170</formula>
    </cfRule>
  </conditionalFormatting>
  <conditionalFormatting sqref="T168">
    <cfRule type="cellIs" dxfId="150" priority="278" operator="lessThan">
      <formula>170</formula>
    </cfRule>
  </conditionalFormatting>
  <conditionalFormatting sqref="T171">
    <cfRule type="cellIs" dxfId="149" priority="277" operator="lessThan">
      <formula>170</formula>
    </cfRule>
  </conditionalFormatting>
  <conditionalFormatting sqref="T174">
    <cfRule type="cellIs" dxfId="148" priority="276" operator="lessThan">
      <formula>170</formula>
    </cfRule>
  </conditionalFormatting>
  <conditionalFormatting sqref="T181">
    <cfRule type="cellIs" dxfId="147" priority="274" operator="lessThan">
      <formula>170</formula>
    </cfRule>
  </conditionalFormatting>
  <conditionalFormatting sqref="T192">
    <cfRule type="cellIs" dxfId="146" priority="271" operator="lessThan">
      <formula>170</formula>
    </cfRule>
  </conditionalFormatting>
  <conditionalFormatting sqref="T195">
    <cfRule type="cellIs" dxfId="145" priority="270" operator="lessThan">
      <formula>170</formula>
    </cfRule>
  </conditionalFormatting>
  <conditionalFormatting sqref="T198">
    <cfRule type="cellIs" dxfId="144" priority="269" operator="lessThan">
      <formula>170</formula>
    </cfRule>
  </conditionalFormatting>
  <conditionalFormatting sqref="T220">
    <cfRule type="cellIs" dxfId="143" priority="266" operator="lessThan">
      <formula>170</formula>
    </cfRule>
  </conditionalFormatting>
  <conditionalFormatting sqref="T223">
    <cfRule type="cellIs" dxfId="142" priority="265" operator="lessThan">
      <formula>170</formula>
    </cfRule>
  </conditionalFormatting>
  <conditionalFormatting sqref="T231:T232">
    <cfRule type="cellIs" dxfId="141" priority="263" operator="lessThan">
      <formula>170</formula>
    </cfRule>
  </conditionalFormatting>
  <conditionalFormatting sqref="T226">
    <cfRule type="cellIs" dxfId="140" priority="264" operator="lessThan">
      <formula>170</formula>
    </cfRule>
  </conditionalFormatting>
  <conditionalFormatting sqref="T246">
    <cfRule type="cellIs" dxfId="139" priority="261" operator="lessThan">
      <formula>170</formula>
    </cfRule>
  </conditionalFormatting>
  <conditionalFormatting sqref="T249">
    <cfRule type="cellIs" dxfId="138" priority="260" operator="lessThan">
      <formula>170</formula>
    </cfRule>
  </conditionalFormatting>
  <conditionalFormatting sqref="T252">
    <cfRule type="cellIs" dxfId="137" priority="259" operator="lessThan">
      <formula>170</formula>
    </cfRule>
  </conditionalFormatting>
  <conditionalFormatting sqref="T266:T267">
    <cfRule type="cellIs" dxfId="136" priority="258" operator="lessThan">
      <formula>170</formula>
    </cfRule>
  </conditionalFormatting>
  <conditionalFormatting sqref="T257:T258">
    <cfRule type="cellIs" dxfId="135" priority="257" operator="lessThan">
      <formula>170</formula>
    </cfRule>
  </conditionalFormatting>
  <conditionalFormatting sqref="T268">
    <cfRule type="cellIs" dxfId="134" priority="256" operator="lessThan">
      <formula>170</formula>
    </cfRule>
  </conditionalFormatting>
  <conditionalFormatting sqref="T271">
    <cfRule type="cellIs" dxfId="133" priority="255" operator="lessThan">
      <formula>170</formula>
    </cfRule>
  </conditionalFormatting>
  <conditionalFormatting sqref="T274">
    <cfRule type="cellIs" dxfId="132" priority="254" operator="lessThan">
      <formula>170</formula>
    </cfRule>
  </conditionalFormatting>
  <conditionalFormatting sqref="T281:T283">
    <cfRule type="cellIs" dxfId="131" priority="252" operator="lessThan">
      <formula>170</formula>
    </cfRule>
  </conditionalFormatting>
  <conditionalFormatting sqref="T284:T285">
    <cfRule type="cellIs" dxfId="130" priority="251" operator="lessThan">
      <formula>170</formula>
    </cfRule>
  </conditionalFormatting>
  <conditionalFormatting sqref="T294">
    <cfRule type="cellIs" dxfId="129" priority="250" operator="lessThan">
      <formula>170</formula>
    </cfRule>
  </conditionalFormatting>
  <conditionalFormatting sqref="T297:T298">
    <cfRule type="cellIs" dxfId="128" priority="248" operator="lessThan">
      <formula>170</formula>
    </cfRule>
  </conditionalFormatting>
  <conditionalFormatting sqref="T299">
    <cfRule type="cellIs" dxfId="127" priority="247" operator="lessThan">
      <formula>170</formula>
    </cfRule>
  </conditionalFormatting>
  <conditionalFormatting sqref="T302">
    <cfRule type="cellIs" dxfId="126" priority="246" operator="lessThan">
      <formula>170</formula>
    </cfRule>
  </conditionalFormatting>
  <conditionalFormatting sqref="T305">
    <cfRule type="cellIs" dxfId="125" priority="245" operator="lessThan">
      <formula>170</formula>
    </cfRule>
  </conditionalFormatting>
  <conditionalFormatting sqref="T310">
    <cfRule type="cellIs" dxfId="124" priority="243" operator="lessThan">
      <formula>170</formula>
    </cfRule>
  </conditionalFormatting>
  <conditionalFormatting sqref="T359:T360">
    <cfRule type="cellIs" dxfId="123" priority="231" operator="lessThan">
      <formula>170</formula>
    </cfRule>
  </conditionalFormatting>
  <conditionalFormatting sqref="T339 T347">
    <cfRule type="cellIs" dxfId="122" priority="237" operator="lessThan">
      <formula>170</formula>
    </cfRule>
  </conditionalFormatting>
  <conditionalFormatting sqref="T349:T350">
    <cfRule type="cellIs" dxfId="121" priority="235" operator="lessThan">
      <formula>170</formula>
    </cfRule>
  </conditionalFormatting>
  <conditionalFormatting sqref="T353:T354">
    <cfRule type="cellIs" dxfId="120" priority="234" operator="lessThan">
      <formula>170</formula>
    </cfRule>
  </conditionalFormatting>
  <conditionalFormatting sqref="T364 T367 T369 T371 T375 T377 T379 T381 T383 T373">
    <cfRule type="cellIs" dxfId="119" priority="227" operator="lessThan">
      <formula>170</formula>
    </cfRule>
  </conditionalFormatting>
  <conditionalFormatting sqref="T355">
    <cfRule type="cellIs" dxfId="118" priority="233" operator="lessThan">
      <formula>170</formula>
    </cfRule>
  </conditionalFormatting>
  <conditionalFormatting sqref="T361">
    <cfRule type="cellIs" dxfId="117" priority="228" operator="lessThan">
      <formula>170</formula>
    </cfRule>
  </conditionalFormatting>
  <conditionalFormatting sqref="T419">
    <cfRule type="cellIs" dxfId="116" priority="215" operator="lessThan">
      <formula>170</formula>
    </cfRule>
  </conditionalFormatting>
  <conditionalFormatting sqref="T429:T430">
    <cfRule type="cellIs" dxfId="115" priority="211" operator="lessThan">
      <formula>170</formula>
    </cfRule>
  </conditionalFormatting>
  <conditionalFormatting sqref="T439:T440">
    <cfRule type="cellIs" dxfId="114" priority="210" operator="lessThan">
      <formula>170</formula>
    </cfRule>
  </conditionalFormatting>
  <conditionalFormatting sqref="T461:T462">
    <cfRule type="cellIs" dxfId="113" priority="209" operator="lessThan">
      <formula>170</formula>
    </cfRule>
  </conditionalFormatting>
  <conditionalFormatting sqref="T441:T442">
    <cfRule type="cellIs" dxfId="112" priority="208" operator="lessThan">
      <formula>170</formula>
    </cfRule>
  </conditionalFormatting>
  <conditionalFormatting sqref="T465:T466">
    <cfRule type="cellIs" dxfId="111" priority="206" operator="lessThan">
      <formula>170</formula>
    </cfRule>
  </conditionalFormatting>
  <conditionalFormatting sqref="T467:T468">
    <cfRule type="cellIs" dxfId="110" priority="205" operator="lessThan">
      <formula>170</formula>
    </cfRule>
  </conditionalFormatting>
  <conditionalFormatting sqref="T469:T471 T473">
    <cfRule type="cellIs" dxfId="109" priority="204" operator="lessThan">
      <formula>170</formula>
    </cfRule>
  </conditionalFormatting>
  <conditionalFormatting sqref="T475">
    <cfRule type="cellIs" dxfId="108" priority="203" operator="lessThan">
      <formula>170</formula>
    </cfRule>
  </conditionalFormatting>
  <conditionalFormatting sqref="T481">
    <cfRule type="cellIs" dxfId="107" priority="202" operator="lessThan">
      <formula>170</formula>
    </cfRule>
  </conditionalFormatting>
  <conditionalFormatting sqref="T499">
    <cfRule type="cellIs" dxfId="106" priority="201" operator="lessThan">
      <formula>170</formula>
    </cfRule>
  </conditionalFormatting>
  <conditionalFormatting sqref="T501">
    <cfRule type="cellIs" dxfId="105" priority="200" operator="lessThan">
      <formula>170</formula>
    </cfRule>
  </conditionalFormatting>
  <conditionalFormatting sqref="T504">
    <cfRule type="cellIs" dxfId="104" priority="199" operator="lessThan">
      <formula>170</formula>
    </cfRule>
  </conditionalFormatting>
  <conditionalFormatting sqref="T507">
    <cfRule type="cellIs" dxfId="103" priority="198" operator="lessThan">
      <formula>170</formula>
    </cfRule>
  </conditionalFormatting>
  <conditionalFormatting sqref="T510">
    <cfRule type="cellIs" dxfId="102" priority="197" operator="lessThan">
      <formula>170</formula>
    </cfRule>
  </conditionalFormatting>
  <conditionalFormatting sqref="T516">
    <cfRule type="cellIs" dxfId="101" priority="196" operator="lessThan">
      <formula>170</formula>
    </cfRule>
  </conditionalFormatting>
  <conditionalFormatting sqref="T513">
    <cfRule type="cellIs" dxfId="100" priority="190" operator="lessThan">
      <formula>170</formula>
    </cfRule>
  </conditionalFormatting>
  <conditionalFormatting sqref="T540">
    <cfRule type="cellIs" dxfId="99" priority="189" operator="lessThan">
      <formula>170</formula>
    </cfRule>
  </conditionalFormatting>
  <conditionalFormatting sqref="T543 T545 T547 T549">
    <cfRule type="cellIs" dxfId="98" priority="188" operator="lessThan">
      <formula>170</formula>
    </cfRule>
  </conditionalFormatting>
  <conditionalFormatting sqref="T537">
    <cfRule type="cellIs" dxfId="97" priority="186" operator="lessThan">
      <formula>170</formula>
    </cfRule>
  </conditionalFormatting>
  <conditionalFormatting sqref="T558 T560">
    <cfRule type="cellIs" dxfId="96" priority="185" operator="lessThan">
      <formula>170</formula>
    </cfRule>
  </conditionalFormatting>
  <conditionalFormatting sqref="T562:T571">
    <cfRule type="cellIs" dxfId="95" priority="184" operator="lessThan">
      <formula>170</formula>
    </cfRule>
  </conditionalFormatting>
  <conditionalFormatting sqref="T572:T573">
    <cfRule type="cellIs" dxfId="94" priority="182" operator="lessThan">
      <formula>170</formula>
    </cfRule>
  </conditionalFormatting>
  <conditionalFormatting sqref="T555">
    <cfRule type="cellIs" dxfId="93" priority="181" operator="lessThan">
      <formula>170</formula>
    </cfRule>
  </conditionalFormatting>
  <conditionalFormatting sqref="T580">
    <cfRule type="cellIs" dxfId="92" priority="179" operator="lessThan">
      <formula>170</formula>
    </cfRule>
  </conditionalFormatting>
  <conditionalFormatting sqref="T585:T586">
    <cfRule type="cellIs" dxfId="91" priority="178" operator="lessThan">
      <formula>170</formula>
    </cfRule>
  </conditionalFormatting>
  <conditionalFormatting sqref="T587 T589 T591 T593 T595">
    <cfRule type="cellIs" dxfId="90" priority="177" operator="lessThan">
      <formula>170</formula>
    </cfRule>
  </conditionalFormatting>
  <conditionalFormatting sqref="T597:T598">
    <cfRule type="cellIs" dxfId="89" priority="171" operator="lessThan">
      <formula>170</formula>
    </cfRule>
  </conditionalFormatting>
  <conditionalFormatting sqref="T601:T602">
    <cfRule type="cellIs" dxfId="88" priority="170" operator="lessThan">
      <formula>170</formula>
    </cfRule>
  </conditionalFormatting>
  <conditionalFormatting sqref="T603:T604">
    <cfRule type="cellIs" dxfId="87" priority="169" operator="lessThan">
      <formula>170</formula>
    </cfRule>
  </conditionalFormatting>
  <conditionalFormatting sqref="T764:T765">
    <cfRule type="cellIs" dxfId="86" priority="164" operator="lessThan">
      <formula>170</formula>
    </cfRule>
  </conditionalFormatting>
  <conditionalFormatting sqref="T766:T768">
    <cfRule type="cellIs" dxfId="85" priority="163" operator="lessThan">
      <formula>170</formula>
    </cfRule>
  </conditionalFormatting>
  <conditionalFormatting sqref="W766:W768">
    <cfRule type="cellIs" dxfId="84" priority="157" operator="lessThan">
      <formula>170</formula>
    </cfRule>
  </conditionalFormatting>
  <conditionalFormatting sqref="T663:T664">
    <cfRule type="cellIs" dxfId="83" priority="147" operator="lessThan">
      <formula>170</formula>
    </cfRule>
  </conditionalFormatting>
  <conditionalFormatting sqref="T605">
    <cfRule type="cellIs" dxfId="82" priority="156" operator="lessThan">
      <formula>170</formula>
    </cfRule>
  </conditionalFormatting>
  <conditionalFormatting sqref="T610:T611">
    <cfRule type="cellIs" dxfId="81" priority="154" operator="lessThan">
      <formula>170</formula>
    </cfRule>
  </conditionalFormatting>
  <conditionalFormatting sqref="T612:T613">
    <cfRule type="cellIs" dxfId="80" priority="152" operator="lessThan">
      <formula>170</formula>
    </cfRule>
  </conditionalFormatting>
  <conditionalFormatting sqref="T614:T615">
    <cfRule type="cellIs" dxfId="79" priority="151" operator="lessThan">
      <formula>170</formula>
    </cfRule>
  </conditionalFormatting>
  <conditionalFormatting sqref="T622 T624 T626 T628">
    <cfRule type="cellIs" dxfId="78" priority="150" operator="lessThan">
      <formula>170</formula>
    </cfRule>
  </conditionalFormatting>
  <conditionalFormatting sqref="T674:T675">
    <cfRule type="cellIs" dxfId="77" priority="145" operator="lessThan">
      <formula>170</formula>
    </cfRule>
  </conditionalFormatting>
  <conditionalFormatting sqref="T684:T686 T688">
    <cfRule type="cellIs" dxfId="76" priority="144" operator="lessThan">
      <formula>170</formula>
    </cfRule>
  </conditionalFormatting>
  <conditionalFormatting sqref="T694:T695">
    <cfRule type="cellIs" dxfId="75" priority="143" operator="lessThan">
      <formula>170</formula>
    </cfRule>
  </conditionalFormatting>
  <conditionalFormatting sqref="T701:T702">
    <cfRule type="cellIs" dxfId="74" priority="142" operator="lessThan">
      <formula>170</formula>
    </cfRule>
  </conditionalFormatting>
  <conditionalFormatting sqref="T707:T708">
    <cfRule type="cellIs" dxfId="73" priority="141" operator="lessThan">
      <formula>170</formula>
    </cfRule>
  </conditionalFormatting>
  <conditionalFormatting sqref="T726:T733">
    <cfRule type="cellIs" dxfId="72" priority="140" operator="lessThan">
      <formula>170</formula>
    </cfRule>
  </conditionalFormatting>
  <conditionalFormatting sqref="T133:T135">
    <cfRule type="cellIs" dxfId="71" priority="134" operator="lessThan">
      <formula>170</formula>
    </cfRule>
  </conditionalFormatting>
  <conditionalFormatting sqref="T734:T735">
    <cfRule type="cellIs" dxfId="70" priority="136" operator="lessThan">
      <formula>170</formula>
    </cfRule>
  </conditionalFormatting>
  <conditionalFormatting sqref="T21">
    <cfRule type="cellIs" dxfId="69" priority="131" operator="lessThan">
      <formula>170</formula>
    </cfRule>
  </conditionalFormatting>
  <conditionalFormatting sqref="T81:T82">
    <cfRule type="cellIs" dxfId="68" priority="127" operator="lessThan">
      <formula>170</formula>
    </cfRule>
  </conditionalFormatting>
  <conditionalFormatting sqref="T184:T191">
    <cfRule type="cellIs" dxfId="67" priority="122" operator="lessThan">
      <formula>170</formula>
    </cfRule>
  </conditionalFormatting>
  <conditionalFormatting sqref="T262:T265">
    <cfRule type="cellIs" dxfId="66" priority="117" operator="lessThan">
      <formula>170</formula>
    </cfRule>
  </conditionalFormatting>
  <conditionalFormatting sqref="T682:T683">
    <cfRule type="cellIs" dxfId="65" priority="107" operator="lessThan">
      <formula>170</formula>
    </cfRule>
  </conditionalFormatting>
  <conditionalFormatting sqref="W574">
    <cfRule type="cellIs" dxfId="64" priority="103" operator="lessThan">
      <formula>170</formula>
    </cfRule>
  </conditionalFormatting>
  <conditionalFormatting sqref="T574:T575">
    <cfRule type="cellIs" dxfId="63" priority="102" operator="lessThan">
      <formula>170</formula>
    </cfRule>
  </conditionalFormatting>
  <conditionalFormatting sqref="T576:T577">
    <cfRule type="cellIs" dxfId="62" priority="101" operator="lessThan">
      <formula>170</formula>
    </cfRule>
  </conditionalFormatting>
  <conditionalFormatting sqref="T259">
    <cfRule type="cellIs" dxfId="61" priority="99" operator="lessThan">
      <formula>170</formula>
    </cfRule>
  </conditionalFormatting>
  <conditionalFormatting sqref="T578:T579">
    <cfRule type="cellIs" dxfId="60" priority="89" operator="lessThan">
      <formula>170</formula>
    </cfRule>
  </conditionalFormatting>
  <conditionalFormatting sqref="W654">
    <cfRule type="cellIs" dxfId="59" priority="88" operator="lessThan">
      <formula>170</formula>
    </cfRule>
  </conditionalFormatting>
  <conditionalFormatting sqref="T6:T8">
    <cfRule type="cellIs" dxfId="58" priority="83" operator="lessThan">
      <formula>170</formula>
    </cfRule>
  </conditionalFormatting>
  <conditionalFormatting sqref="T308:T309">
    <cfRule type="cellIs" dxfId="57" priority="79" operator="lessThan">
      <formula>170</formula>
    </cfRule>
  </conditionalFormatting>
  <conditionalFormatting sqref="T255:T256">
    <cfRule type="cellIs" dxfId="56" priority="78" operator="lessThan">
      <formula>170</formula>
    </cfRule>
  </conditionalFormatting>
  <conditionalFormatting sqref="T333 T336">
    <cfRule type="cellIs" dxfId="55" priority="75" operator="lessThan">
      <formula>170</formula>
    </cfRule>
  </conditionalFormatting>
  <conditionalFormatting sqref="T443">
    <cfRule type="cellIs" dxfId="54" priority="74" operator="lessThan">
      <formula>170</formula>
    </cfRule>
  </conditionalFormatting>
  <conditionalFormatting sqref="T459:T460">
    <cfRule type="cellIs" dxfId="53" priority="73" operator="lessThan">
      <formula>170</formula>
    </cfRule>
  </conditionalFormatting>
  <conditionalFormatting sqref="T177">
    <cfRule type="cellIs" dxfId="52" priority="72" operator="lessThan">
      <formula>170</formula>
    </cfRule>
  </conditionalFormatting>
  <conditionalFormatting sqref="T409">
    <cfRule type="cellIs" dxfId="51" priority="70" operator="lessThan">
      <formula>170</formula>
    </cfRule>
  </conditionalFormatting>
  <conditionalFormatting sqref="T415:T416">
    <cfRule type="cellIs" dxfId="50" priority="69" operator="lessThan">
      <formula>170</formula>
    </cfRule>
  </conditionalFormatting>
  <conditionalFormatting sqref="T123:T124">
    <cfRule type="cellIs" dxfId="49" priority="68" operator="lessThan">
      <formula>170</formula>
    </cfRule>
  </conditionalFormatting>
  <conditionalFormatting sqref="T153:T154">
    <cfRule type="cellIs" dxfId="48" priority="67" operator="lessThan">
      <formula>170</formula>
    </cfRule>
  </conditionalFormatting>
  <conditionalFormatting sqref="T229:T230">
    <cfRule type="cellIs" dxfId="47" priority="65" operator="lessThan">
      <formula>170</formula>
    </cfRule>
  </conditionalFormatting>
  <conditionalFormatting sqref="T93:T94">
    <cfRule type="cellIs" dxfId="46" priority="64" operator="lessThan">
      <formula>170</formula>
    </cfRule>
  </conditionalFormatting>
  <conditionalFormatting sqref="T72:T73">
    <cfRule type="cellIs" dxfId="45" priority="60" operator="lessThan">
      <formula>170</formula>
    </cfRule>
  </conditionalFormatting>
  <conditionalFormatting sqref="T95:T98">
    <cfRule type="cellIs" dxfId="44" priority="62" operator="lessThan">
      <formula>170</formula>
    </cfRule>
  </conditionalFormatting>
  <conditionalFormatting sqref="T42:T44">
    <cfRule type="cellIs" dxfId="43" priority="61" operator="lessThan">
      <formula>170</formula>
    </cfRule>
  </conditionalFormatting>
  <conditionalFormatting sqref="T83:T84">
    <cfRule type="cellIs" dxfId="42" priority="59" operator="lessThan">
      <formula>170</formula>
    </cfRule>
  </conditionalFormatting>
  <conditionalFormatting sqref="T279:T280">
    <cfRule type="cellIs" dxfId="41" priority="58" operator="lessThan">
      <formula>170</formula>
    </cfRule>
  </conditionalFormatting>
  <conditionalFormatting sqref="T288:T289">
    <cfRule type="cellIs" dxfId="40" priority="57" operator="lessThan">
      <formula>170</formula>
    </cfRule>
  </conditionalFormatting>
  <conditionalFormatting sqref="T290:T293">
    <cfRule type="cellIs" dxfId="39" priority="56" operator="lessThan">
      <formula>170</formula>
    </cfRule>
  </conditionalFormatting>
  <conditionalFormatting sqref="T203:T204">
    <cfRule type="cellIs" dxfId="38" priority="55" operator="lessThan">
      <formula>170</formula>
    </cfRule>
  </conditionalFormatting>
  <conditionalFormatting sqref="T212:T219">
    <cfRule type="cellIs" dxfId="37" priority="54" operator="lessThan">
      <formula>170</formula>
    </cfRule>
  </conditionalFormatting>
  <conditionalFormatting sqref="T210:T211">
    <cfRule type="cellIs" dxfId="36" priority="53" operator="lessThan">
      <formula>170</formula>
    </cfRule>
  </conditionalFormatting>
  <conditionalFormatting sqref="T207">
    <cfRule type="cellIs" dxfId="35" priority="51" operator="lessThan">
      <formula>170</formula>
    </cfRule>
  </conditionalFormatting>
  <conditionalFormatting sqref="T435:T436">
    <cfRule type="cellIs" dxfId="34" priority="50" operator="lessThan">
      <formula>170</formula>
    </cfRule>
  </conditionalFormatting>
  <conditionalFormatting sqref="T14">
    <cfRule type="cellIs" dxfId="33" priority="47" operator="lessThan">
      <formula>170</formula>
    </cfRule>
  </conditionalFormatting>
  <conditionalFormatting sqref="T16">
    <cfRule type="cellIs" dxfId="32" priority="46" operator="lessThan">
      <formula>170</formula>
    </cfRule>
  </conditionalFormatting>
  <conditionalFormatting sqref="T57:T58">
    <cfRule type="cellIs" dxfId="31" priority="43" operator="lessThan">
      <formula>170</formula>
    </cfRule>
  </conditionalFormatting>
  <conditionalFormatting sqref="T59:T60">
    <cfRule type="cellIs" dxfId="30" priority="42" operator="lessThan">
      <formula>170</formula>
    </cfRule>
  </conditionalFormatting>
  <conditionalFormatting sqref="T736:T737">
    <cfRule type="cellIs" dxfId="29" priority="40" operator="lessThan">
      <formula>170</formula>
    </cfRule>
  </conditionalFormatting>
  <conditionalFormatting sqref="T738:T739">
    <cfRule type="cellIs" dxfId="28" priority="39" operator="lessThan">
      <formula>170</formula>
    </cfRule>
  </conditionalFormatting>
  <conditionalFormatting sqref="T104:T105">
    <cfRule type="cellIs" dxfId="27" priority="38" operator="lessThan">
      <formula>170</formula>
    </cfRule>
  </conditionalFormatting>
  <conditionalFormatting sqref="T106:T107">
    <cfRule type="cellIs" dxfId="26" priority="37" operator="lessThan">
      <formula>170</formula>
    </cfRule>
  </conditionalFormatting>
  <conditionalFormatting sqref="T108:T109">
    <cfRule type="cellIs" dxfId="25" priority="36" operator="lessThan">
      <formula>170</formula>
    </cfRule>
  </conditionalFormatting>
  <conditionalFormatting sqref="T690:T693">
    <cfRule type="cellIs" dxfId="24" priority="34" operator="lessThan">
      <formula>170</formula>
    </cfRule>
  </conditionalFormatting>
  <conditionalFormatting sqref="T643 T645 T648 T650 T652">
    <cfRule type="cellIs" dxfId="23" priority="32" operator="lessThan">
      <formula>170</formula>
    </cfRule>
  </conditionalFormatting>
  <conditionalFormatting sqref="T240:T241">
    <cfRule type="cellIs" dxfId="22" priority="21" operator="lessThan">
      <formula>170</formula>
    </cfRule>
  </conditionalFormatting>
  <conditionalFormatting sqref="T670 T672">
    <cfRule type="cellIs" dxfId="21" priority="27" operator="lessThan">
      <formula>170</formula>
    </cfRule>
  </conditionalFormatting>
  <conditionalFormatting sqref="T127:T128">
    <cfRule type="cellIs" dxfId="20" priority="25" operator="lessThan">
      <formula>170</formula>
    </cfRule>
  </conditionalFormatting>
  <conditionalFormatting sqref="T129:T130">
    <cfRule type="cellIs" dxfId="19" priority="24" operator="lessThan">
      <formula>170</formula>
    </cfRule>
  </conditionalFormatting>
  <conditionalFormatting sqref="T238:T239">
    <cfRule type="cellIs" dxfId="18" priority="22" operator="lessThan">
      <formula>170</formula>
    </cfRule>
  </conditionalFormatting>
  <conditionalFormatting sqref="W746 W752">
    <cfRule type="cellIs" dxfId="17" priority="19" operator="lessThan">
      <formula>170</formula>
    </cfRule>
  </conditionalFormatting>
  <conditionalFormatting sqref="T11">
    <cfRule type="cellIs" dxfId="16" priority="18" operator="lessThan">
      <formula>170</formula>
    </cfRule>
  </conditionalFormatting>
  <conditionalFormatting sqref="T18">
    <cfRule type="cellIs" dxfId="15" priority="17" operator="lessThan">
      <formula>170</formula>
    </cfRule>
  </conditionalFormatting>
  <conditionalFormatting sqref="W756 W760">
    <cfRule type="cellIs" dxfId="14" priority="16" operator="lessThan">
      <formula>170</formula>
    </cfRule>
  </conditionalFormatting>
  <conditionalFormatting sqref="W764">
    <cfRule type="cellIs" dxfId="13" priority="14" operator="lessThan">
      <formula>170</formula>
    </cfRule>
  </conditionalFormatting>
  <conditionalFormatting sqref="T491">
    <cfRule type="cellIs" dxfId="12" priority="13" operator="lessThan">
      <formula>170</formula>
    </cfRule>
  </conditionalFormatting>
  <conditionalFormatting sqref="T201:T202">
    <cfRule type="cellIs" dxfId="11" priority="12" operator="lessThan">
      <formula>170</formula>
    </cfRule>
  </conditionalFormatting>
  <conditionalFormatting sqref="T411">
    <cfRule type="cellIs" dxfId="10" priority="11" operator="lessThan">
      <formula>170</formula>
    </cfRule>
  </conditionalFormatting>
  <conditionalFormatting sqref="T770">
    <cfRule type="cellIs" dxfId="9" priority="10" operator="lessThan">
      <formula>170</formula>
    </cfRule>
  </conditionalFormatting>
  <conditionalFormatting sqref="W770">
    <cfRule type="cellIs" dxfId="8" priority="9" operator="lessThan">
      <formula>170</formula>
    </cfRule>
  </conditionalFormatting>
  <conditionalFormatting sqref="T405:T406">
    <cfRule type="cellIs" dxfId="7" priority="8" operator="lessThan">
      <formula>170</formula>
    </cfRule>
  </conditionalFormatting>
  <conditionalFormatting sqref="T583:T584">
    <cfRule type="cellIs" dxfId="6" priority="7" operator="lessThan">
      <formula>170</formula>
    </cfRule>
  </conditionalFormatting>
  <conditionalFormatting sqref="T345">
    <cfRule type="cellIs" dxfId="5" priority="6" operator="lessThan">
      <formula>170</formula>
    </cfRule>
  </conditionalFormatting>
  <conditionalFormatting sqref="T343">
    <cfRule type="cellIs" dxfId="4" priority="5" operator="lessThan">
      <formula>170</formula>
    </cfRule>
  </conditionalFormatting>
  <conditionalFormatting sqref="T341">
    <cfRule type="cellIs" dxfId="3" priority="4" operator="lessThan">
      <formula>170</formula>
    </cfRule>
  </conditionalFormatting>
  <conditionalFormatting sqref="T723:T724">
    <cfRule type="cellIs" dxfId="2" priority="1" operator="lessThan">
      <formula>170</formula>
    </cfRule>
  </conditionalFormatting>
  <conditionalFormatting sqref="T633">
    <cfRule type="cellIs" dxfId="1" priority="3" operator="lessThan">
      <formula>170</formula>
    </cfRule>
  </conditionalFormatting>
  <conditionalFormatting sqref="T721:T722">
    <cfRule type="cellIs" dxfId="0" priority="2" operator="lessThan">
      <formula>170</formula>
    </cfRule>
  </conditionalFormatting>
  <printOptions horizontalCentered="1"/>
  <pageMargins left="0.25" right="0.25" top="0.75" bottom="0.75" header="0.3" footer="0.3"/>
  <pageSetup paperSize="9" scale="29" fitToHeight="0" orientation="landscape" blackAndWhite="1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Менжанова Аналык Хайнуллаевна</cp:lastModifiedBy>
  <cp:lastPrinted>2025-07-11T07:54:25Z</cp:lastPrinted>
  <dcterms:created xsi:type="dcterms:W3CDTF">2013-11-27T07:59:55Z</dcterms:created>
  <dcterms:modified xsi:type="dcterms:W3CDTF">2025-07-24T12:34:50Z</dcterms:modified>
</cp:coreProperties>
</file>